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.ARDI\Desktop\ზედამხედველობა\2022\9 სექტემბერი\საიტზე ასატვირთი\"/>
    </mc:Choice>
  </mc:AlternateContent>
  <xr:revisionPtr revIDLastSave="0" documentId="13_ncr:1_{C6873FA2-070C-4D00-817D-E03E293EE01A}" xr6:coauthVersionLast="46" xr6:coauthVersionMax="46" xr10:uidLastSave="{00000000-0000-0000-0000-000000000000}"/>
  <bookViews>
    <workbookView xWindow="28680" yWindow="-120" windowWidth="29040" windowHeight="1599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U45" i="21" s="1"/>
  <c r="N47" i="21"/>
  <c r="F47" i="21"/>
  <c r="Y46" i="21"/>
  <c r="U46" i="21"/>
  <c r="N46" i="21"/>
  <c r="N45" i="21" s="1"/>
  <c r="F46" i="21"/>
  <c r="F45" i="21" s="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Y41" i="21"/>
  <c r="Y40" i="21" s="1"/>
  <c r="U41" i="21"/>
  <c r="N41" i="21"/>
  <c r="N40" i="21" s="1"/>
  <c r="F41" i="21"/>
  <c r="AA40" i="21"/>
  <c r="Z40" i="21"/>
  <c r="X40" i="21"/>
  <c r="W40" i="21"/>
  <c r="V40" i="21"/>
  <c r="U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F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N35" i="21"/>
  <c r="N34" i="21" s="1"/>
  <c r="F35" i="21"/>
  <c r="F34" i="21" s="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Y30" i="21" s="1"/>
  <c r="U32" i="21"/>
  <c r="N32" i="21"/>
  <c r="F32" i="21"/>
  <c r="Y31" i="21"/>
  <c r="U31" i="21"/>
  <c r="N31" i="21"/>
  <c r="N30" i="21" s="1"/>
  <c r="F31" i="21"/>
  <c r="AA30" i="21"/>
  <c r="Z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F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Y24" i="21" s="1"/>
  <c r="U25" i="21"/>
  <c r="N25" i="21"/>
  <c r="N24" i="21" s="1"/>
  <c r="F25" i="21"/>
  <c r="AA24" i="21"/>
  <c r="Z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F24" i="21"/>
  <c r="E24" i="21"/>
  <c r="D24" i="21"/>
  <c r="C24" i="21"/>
  <c r="Y23" i="21"/>
  <c r="U23" i="21"/>
  <c r="N23" i="21"/>
  <c r="F23" i="21"/>
  <c r="F21" i="21" s="1"/>
  <c r="Y22" i="21"/>
  <c r="Y21" i="21" s="1"/>
  <c r="U22" i="21"/>
  <c r="U21" i="21" s="1"/>
  <c r="N22" i="21"/>
  <c r="F22" i="21"/>
  <c r="AA21" i="21"/>
  <c r="Z21" i="21"/>
  <c r="X21" i="21"/>
  <c r="W21" i="21"/>
  <c r="V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Y17" i="21" s="1"/>
  <c r="U18" i="21"/>
  <c r="N18" i="21"/>
  <c r="N17" i="21" s="1"/>
  <c r="F18" i="21"/>
  <c r="AA17" i="21"/>
  <c r="Z17" i="21"/>
  <c r="X17" i="21"/>
  <c r="W17" i="21"/>
  <c r="V17" i="21"/>
  <c r="U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U11" i="21" s="1"/>
  <c r="N13" i="21"/>
  <c r="F13" i="21"/>
  <c r="Y12" i="21"/>
  <c r="U12" i="21"/>
  <c r="N12" i="21"/>
  <c r="N11" i="21" s="1"/>
  <c r="F12" i="21"/>
  <c r="AA11" i="21"/>
  <c r="Z11" i="21"/>
  <c r="Y11" i="21"/>
  <c r="X11" i="21"/>
  <c r="W11" i="21"/>
  <c r="V11" i="21"/>
  <c r="T11" i="21"/>
  <c r="S11" i="21"/>
  <c r="R11" i="21"/>
  <c r="Q11" i="21"/>
  <c r="P11" i="21"/>
  <c r="O11" i="21"/>
  <c r="M11" i="21"/>
  <c r="L11" i="21"/>
  <c r="K11" i="21"/>
  <c r="J11" i="21"/>
  <c r="I11" i="21"/>
  <c r="G11" i="21"/>
  <c r="F11" i="21"/>
  <c r="E11" i="21"/>
  <c r="D11" i="21"/>
  <c r="C11" i="21"/>
  <c r="E73" i="27"/>
  <c r="E38" i="27"/>
  <c r="E35" i="27"/>
  <c r="E29" i="27"/>
  <c r="E19" i="27"/>
  <c r="E13" i="27"/>
  <c r="C50" i="21" l="1"/>
  <c r="T50" i="21"/>
  <c r="L50" i="21"/>
  <c r="D50" i="21"/>
  <c r="M50" i="21"/>
  <c r="Z50" i="21"/>
  <c r="R50" i="21"/>
  <c r="J50" i="21"/>
  <c r="V50" i="21"/>
  <c r="G50" i="21"/>
  <c r="E22" i="27"/>
  <c r="E50" i="26"/>
  <c r="P50" i="21"/>
  <c r="Q50" i="21"/>
  <c r="E50" i="21"/>
  <c r="K50" i="21"/>
  <c r="S50" i="21"/>
  <c r="AA50" i="21"/>
  <c r="O50" i="21"/>
  <c r="W50" i="21"/>
  <c r="I50" i="21"/>
  <c r="F49" i="21"/>
  <c r="N49" i="21"/>
  <c r="U49" i="21"/>
  <c r="Y49" i="21"/>
  <c r="H50" i="21"/>
  <c r="X50" i="21"/>
  <c r="E61" i="27"/>
  <c r="E49" i="27"/>
  <c r="E41" i="27" l="1"/>
  <c r="E43" i="27" s="1"/>
  <c r="N50" i="21"/>
  <c r="U50" i="21"/>
  <c r="Y50" i="21"/>
  <c r="F50" i="21"/>
  <c r="E72" i="27" l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<sst xmlns="http://schemas.openxmlformats.org/spreadsheetml/2006/main" count="330" uniqueCount="245">
  <si>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</si>
  <si>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</si>
  <si>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</si>
  <si>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</si>
  <si>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</si>
  <si>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</si>
  <si>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</si>
  <si>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</si>
  <si>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</si>
  <si>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</si>
  <si>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</si>
  <si>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</si>
  <si>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</si>
  <si>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</si>
  <si>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</si>
  <si>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</si>
  <si>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</si>
  <si>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</si>
  <si>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</si>
  <si>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</si>
  <si>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</si>
  <si>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</si>
  <si>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</si>
  <si>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</si>
  <si>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</si>
  <si>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</si>
  <si>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</si>
  <si>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</si>
  <si>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</si>
  <si>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</si>
  <si>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</si>
  <si>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</si>
  <si>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</si>
  <si>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</si>
  <si>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</si>
  <si>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</si>
  <si>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</si>
  <si>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</si>
  <si>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</si>
  <si>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</si>
  <si>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</si>
  <si>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</si>
  <si>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</si>
  <si>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</si>
  <si>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</si>
  <si>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</si>
  <si>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</si>
  <si>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</si>
  <si>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</si>
  <si>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</si>
  <si>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</si>
  <si>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</si>
  <si>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</si>
  <si>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</si>
  <si>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</si>
  <si>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</si>
  <si>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</si>
  <si>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</si>
  <si>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</si>
  <si>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</si>
  <si>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</si>
  <si>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</si>
  <si>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</si>
  <si>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</si>
  <si>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</si>
  <si>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</si>
  <si>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</si>
  <si>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</si>
  <si>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</si>
  <si>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</si>
  <si>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</si>
  <si>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</si>
  <si>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</si>
  <si>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</si>
  <si>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</si>
  <si>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</si>
  <si>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</si>
  <si>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</si>
  <si>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</si>
  <si>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</si>
  <si>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</si>
  <si>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</si>
  <si>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</si>
  <si>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</si>
  <si>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</si>
  <si>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</si>
  <si>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</si>
  <si>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</si>
  <si>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</si>
  <si>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</si>
  <si>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</si>
  <si>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</si>
  <si>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</si>
  <si>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</si>
  <si>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</si>
  <si>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</si>
  <si>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</si>
  <si>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</si>
  <si>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</si>
  <si>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</si>
  <si>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</si>
  <si>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</si>
  <si>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</si>
  <si>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</si>
  <si>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</si>
  <si>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</si>
  <si>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</si>
  <si>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</si>
  <si>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</si>
  <si>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</si>
  <si>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</si>
  <si>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</si>
  <si>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</si>
  <si>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</si>
  <si>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</si>
  <si>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</si>
  <si>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</si>
  <si>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</si>
  <si>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</si>
  <si>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</si>
  <si>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</si>
  <si>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</si>
  <si>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</si>
  <si>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</si>
  <si>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</si>
  <si>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</si>
  <si>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</si>
  <si>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</si>
  <si>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</si>
  <si>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</si>
  <si>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</si>
  <si>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</si>
  <si>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</si>
  <si>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</si>
  <si>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</si>
  <si>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</si>
  <si>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</si>
  <si>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</si>
  <si>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</si>
  <si>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</si>
  <si>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</si>
  <si>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</si>
  <si>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</si>
  <si>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</si>
  <si>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</si>
  <si>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</si>
  <si>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</si>
  <si>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</si>
  <si>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</si>
  <si>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</si>
  <si>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</si>
  <si>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</si>
  <si>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</si>
  <si>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</si>
  <si>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</si>
  <si>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</si>
  <si>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</si>
  <si>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</si>
  <si>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</si>
  <si>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</si>
  <si>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</si>
  <si>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</si>
  <si>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</si>
  <si>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</si>
  <si>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</si>
  <si>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</si>
  <si>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</si>
  <si>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</si>
  <si>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</si>
  <si>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</si>
  <si>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</si>
  <si>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</si>
  <si>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</si>
  <si>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</si>
  <si>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</si>
  <si>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</si>
  <si>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</si>
  <si>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</si>
  <si>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</si>
  <si>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</si>
  <si>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</si>
  <si>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</si>
  <si>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</si>
  <si>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</si>
  <si>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</si>
  <si>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</si>
  <si>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</si>
  <si>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</si>
  <si>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</si>
  <si>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</si>
  <si>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</si>
  <si>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</si>
  <si>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</si>
  <si>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</si>
  <si>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</si>
  <si>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</si>
  <si>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</si>
  <si>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</si>
  <si>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</si>
  <si>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</si>
  <si>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</si>
  <si>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</si>
  <si>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</si>
  <si>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</si>
  <si>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</si>
  <si>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</si>
  <si>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</si>
  <si>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</si>
  <si>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</si>
  <si>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</si>
  <si>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</si>
  <si>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</si>
  <si>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</si>
  <si>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</si>
  <si>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</si>
  <si>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</si>
  <si>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</si>
  <si>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</si>
  <si>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</si>
  <si>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</si>
  <si>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</si>
  <si>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</si>
  <si>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</si>
  <si>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</si>
  <si>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</si>
  <si>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</si>
  <si>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</si>
  <si>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</si>
  <si>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</si>
  <si>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</si>
  <si>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</si>
  <si>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</si>
  <si>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</si>
  <si>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</si>
  <si>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</si>
  <si>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</si>
  <si>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</si>
  <si>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</si>
  <si>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</si>
  <si>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</si>
  <si>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</si>
  <si>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</si>
  <si>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</si>
  <si>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01/01/2022-30/09/2022</t>
  </si>
  <si>
    <t>ანგარიშგების თარიღი: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</si>
</sst>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165" fontId="110" fillId="0" borderId="0" xfId="319" applyNumberFormat="1" applyFont="1" applyAlignment="1">
      <alignment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40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4" fillId="36" borderId="79" xfId="0" applyFont="1" applyFill="1" applyBorder="1" applyAlignment="1">
      <alignment horizontal="center" vertical="center" wrapText="1"/>
    </xf>
    <xf numFmtId="0" fontId="4" fillId="36" borderId="81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165" fontId="107" fillId="44" borderId="30" xfId="231" applyNumberFormat="1" applyFont="1" applyFill="1" applyBorder="1" applyAlignment="1"/>
    <xf numFmtId="165" fontId="107" fillId="36" borderId="30" xfId="231" applyNumberFormat="1" applyFont="1" applyFill="1" applyBorder="1" applyAlignment="1"/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6" activePane="bottomLeft" state="frozen"/>
      <selection pane="bottomLeft" activeCell="D7" sqref="D7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3.570312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4" t="s">
        <v>244</v>
      </c>
      <c r="C3" s="224"/>
      <c r="D3" s="224"/>
      <c r="E3" s="224"/>
    </row>
    <row r="4" spans="2:5">
      <c r="B4" s="113"/>
      <c r="C4" s="113"/>
    </row>
    <row r="5" spans="2:5" ht="18" customHeight="1">
      <c r="B5" s="114"/>
      <c r="C5" s="225" t="s">
        <v>84</v>
      </c>
      <c r="D5" s="226"/>
      <c r="E5" s="226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7" t="s">
        <v>89</v>
      </c>
      <c r="D9" s="227"/>
      <c r="E9" s="227"/>
    </row>
    <row r="10" spans="2:5" s="124" customFormat="1" ht="15" customHeight="1">
      <c r="B10" s="206" t="s">
        <v>90</v>
      </c>
      <c r="C10" s="207">
        <v>1</v>
      </c>
      <c r="D10" s="208" t="s">
        <v>241</v>
      </c>
      <c r="E10" s="167">
        <v>7346317.8547160011</v>
      </c>
    </row>
    <row r="11" spans="2:5" s="124" customFormat="1" ht="15" customHeight="1">
      <c r="B11" s="209" t="s">
        <v>91</v>
      </c>
      <c r="C11" s="193">
        <v>2</v>
      </c>
      <c r="D11" s="194" t="s">
        <v>92</v>
      </c>
      <c r="E11" s="164">
        <v>9871996.003487641</v>
      </c>
    </row>
    <row r="12" spans="2:5" s="124" customFormat="1" ht="15" customHeight="1">
      <c r="B12" s="209" t="s">
        <v>93</v>
      </c>
      <c r="C12" s="193">
        <v>3</v>
      </c>
      <c r="D12" s="194" t="s">
        <v>94</v>
      </c>
      <c r="E12" s="164">
        <v>0</v>
      </c>
    </row>
    <row r="13" spans="2:5" s="124" customFormat="1" ht="15" customHeight="1">
      <c r="B13" s="209" t="s">
        <v>95</v>
      </c>
      <c r="C13" s="193">
        <v>4</v>
      </c>
      <c r="D13" s="210" t="s">
        <v>96</v>
      </c>
      <c r="E13" s="164">
        <v>0</v>
      </c>
    </row>
    <row r="14" spans="2:5" s="124" customFormat="1" ht="30">
      <c r="B14" s="209" t="s">
        <v>97</v>
      </c>
      <c r="C14" s="193">
        <v>5</v>
      </c>
      <c r="D14" s="211" t="s">
        <v>98</v>
      </c>
      <c r="E14" s="164">
        <v>0</v>
      </c>
    </row>
    <row r="15" spans="2:5" s="124" customFormat="1" ht="15" customHeight="1">
      <c r="B15" s="209" t="s">
        <v>99</v>
      </c>
      <c r="C15" s="193">
        <v>6</v>
      </c>
      <c r="D15" s="210" t="s">
        <v>100</v>
      </c>
      <c r="E15" s="164">
        <v>32518962.294198867</v>
      </c>
    </row>
    <row r="16" spans="2:5" s="124" customFormat="1" ht="15" customHeight="1">
      <c r="B16" s="209" t="s">
        <v>101</v>
      </c>
      <c r="C16" s="193">
        <v>7</v>
      </c>
      <c r="D16" s="194" t="s">
        <v>102</v>
      </c>
      <c r="E16" s="164">
        <v>7378249.6693636216</v>
      </c>
    </row>
    <row r="17" spans="2:8" s="124" customFormat="1" ht="15" customHeight="1">
      <c r="B17" s="209" t="s">
        <v>103</v>
      </c>
      <c r="C17" s="193">
        <v>8</v>
      </c>
      <c r="D17" s="210" t="s">
        <v>104</v>
      </c>
      <c r="E17" s="164"/>
    </row>
    <row r="18" spans="2:8" s="124" customFormat="1" ht="15" customHeight="1">
      <c r="B18" s="209" t="s">
        <v>105</v>
      </c>
      <c r="C18" s="193">
        <v>9</v>
      </c>
      <c r="D18" s="194" t="s">
        <v>106</v>
      </c>
      <c r="E18" s="164">
        <v>2866278.1900000004</v>
      </c>
    </row>
    <row r="19" spans="2:8" s="124" customFormat="1" ht="15" customHeight="1">
      <c r="B19" s="209" t="s">
        <v>107</v>
      </c>
      <c r="C19" s="193">
        <v>10</v>
      </c>
      <c r="D19" s="194" t="s">
        <v>108</v>
      </c>
      <c r="E19" s="164">
        <v>0</v>
      </c>
    </row>
    <row r="20" spans="2:8" s="124" customFormat="1" ht="15" customHeight="1">
      <c r="B20" s="209" t="s">
        <v>109</v>
      </c>
      <c r="C20" s="193">
        <v>11</v>
      </c>
      <c r="D20" s="194" t="s">
        <v>110</v>
      </c>
      <c r="E20" s="164">
        <v>0</v>
      </c>
    </row>
    <row r="21" spans="2:8" s="124" customFormat="1" ht="15" customHeight="1">
      <c r="B21" s="209" t="s">
        <v>111</v>
      </c>
      <c r="C21" s="193">
        <v>12</v>
      </c>
      <c r="D21" s="194" t="s">
        <v>112</v>
      </c>
      <c r="E21" s="164">
        <v>23622129.89821656</v>
      </c>
    </row>
    <row r="22" spans="2:8" s="124" customFormat="1" ht="15" customHeight="1">
      <c r="B22" s="209" t="s">
        <v>113</v>
      </c>
      <c r="C22" s="193">
        <v>13</v>
      </c>
      <c r="D22" s="194" t="s">
        <v>114</v>
      </c>
      <c r="E22" s="164">
        <v>396957.87838570174</v>
      </c>
    </row>
    <row r="23" spans="2:8" s="124" customFormat="1" ht="15" customHeight="1">
      <c r="B23" s="209" t="s">
        <v>115</v>
      </c>
      <c r="C23" s="193">
        <v>14</v>
      </c>
      <c r="D23" s="194" t="s">
        <v>116</v>
      </c>
      <c r="E23" s="164">
        <v>4326818.5369157139</v>
      </c>
      <c r="H23" s="168"/>
    </row>
    <row r="24" spans="2:8" s="124" customFormat="1" ht="15" customHeight="1">
      <c r="B24" s="209" t="s">
        <v>117</v>
      </c>
      <c r="C24" s="193">
        <v>15</v>
      </c>
      <c r="D24" s="194" t="s">
        <v>118</v>
      </c>
      <c r="E24" s="164">
        <v>662800</v>
      </c>
      <c r="H24" s="168"/>
    </row>
    <row r="25" spans="2:8" s="124" customFormat="1" ht="15" customHeight="1">
      <c r="B25" s="209" t="s">
        <v>119</v>
      </c>
      <c r="C25" s="193">
        <v>16</v>
      </c>
      <c r="D25" s="194" t="s">
        <v>120</v>
      </c>
      <c r="E25" s="164">
        <v>645392.19071</v>
      </c>
      <c r="H25" s="168"/>
    </row>
    <row r="26" spans="2:8" s="124" customFormat="1" ht="15" customHeight="1">
      <c r="B26" s="209" t="s">
        <v>121</v>
      </c>
      <c r="C26" s="193">
        <v>17</v>
      </c>
      <c r="D26" s="194" t="s">
        <v>122</v>
      </c>
      <c r="E26" s="164"/>
      <c r="H26" s="168"/>
    </row>
    <row r="27" spans="2:8" s="124" customFormat="1" ht="15" customHeight="1">
      <c r="B27" s="209" t="s">
        <v>123</v>
      </c>
      <c r="C27" s="193">
        <v>18</v>
      </c>
      <c r="D27" s="212" t="s">
        <v>124</v>
      </c>
      <c r="E27" s="164">
        <v>1319820.5833056024</v>
      </c>
      <c r="H27" s="168"/>
    </row>
    <row r="28" spans="2:8" s="127" customFormat="1" ht="15" customHeight="1" thickBot="1">
      <c r="B28" s="213" t="s">
        <v>125</v>
      </c>
      <c r="C28" s="126">
        <v>19</v>
      </c>
      <c r="D28" s="214" t="s">
        <v>126</v>
      </c>
      <c r="E28" s="158">
        <f>SUM(E10:E27)</f>
        <v>90955723.099299699</v>
      </c>
      <c r="H28" s="168"/>
    </row>
    <row r="29" spans="2:8" s="122" customFormat="1" ht="6" customHeight="1">
      <c r="B29" s="215"/>
      <c r="C29" s="197"/>
      <c r="D29" s="216"/>
      <c r="E29" s="198"/>
      <c r="H29" s="168"/>
    </row>
    <row r="30" spans="2:8" s="122" customFormat="1" ht="15.75" customHeight="1" thickBot="1">
      <c r="B30" s="215"/>
      <c r="C30" s="227" t="s">
        <v>127</v>
      </c>
      <c r="D30" s="227"/>
      <c r="E30" s="227"/>
      <c r="H30" s="168"/>
    </row>
    <row r="31" spans="2:8" s="124" customFormat="1" ht="15" customHeight="1">
      <c r="B31" s="206" t="s">
        <v>128</v>
      </c>
      <c r="C31" s="207">
        <v>20</v>
      </c>
      <c r="D31" s="217" t="s">
        <v>129</v>
      </c>
      <c r="E31" s="123">
        <v>64175484.541597463</v>
      </c>
      <c r="H31" s="168"/>
    </row>
    <row r="32" spans="2:8" s="124" customFormat="1" ht="15" customHeight="1">
      <c r="B32" s="209" t="s">
        <v>130</v>
      </c>
      <c r="C32" s="193">
        <v>21</v>
      </c>
      <c r="D32" s="218" t="s">
        <v>131</v>
      </c>
      <c r="E32" s="125">
        <v>7516117.2990559218</v>
      </c>
      <c r="H32" s="168"/>
    </row>
    <row r="33" spans="2:11" s="124" customFormat="1" ht="15" customHeight="1">
      <c r="B33" s="209" t="s">
        <v>132</v>
      </c>
      <c r="C33" s="193">
        <v>22</v>
      </c>
      <c r="D33" s="210" t="s">
        <v>133</v>
      </c>
      <c r="E33" s="125">
        <v>3846053.2300000014</v>
      </c>
      <c r="H33" s="168"/>
    </row>
    <row r="34" spans="2:11" s="124" customFormat="1" ht="15" customHeight="1">
      <c r="B34" s="209" t="s">
        <v>134</v>
      </c>
      <c r="C34" s="193">
        <v>23</v>
      </c>
      <c r="D34" s="218" t="s">
        <v>135</v>
      </c>
      <c r="E34" s="125">
        <v>2922297.744574422</v>
      </c>
      <c r="H34" s="168"/>
    </row>
    <row r="35" spans="2:11" s="124" customFormat="1" ht="15" customHeight="1">
      <c r="B35" s="209" t="s">
        <v>136</v>
      </c>
      <c r="C35" s="193">
        <v>24</v>
      </c>
      <c r="D35" s="218" t="s">
        <v>137</v>
      </c>
      <c r="E35" s="125">
        <v>0</v>
      </c>
      <c r="H35" s="168"/>
    </row>
    <row r="36" spans="2:11" s="124" customFormat="1" ht="15" customHeight="1">
      <c r="B36" s="209" t="s">
        <v>138</v>
      </c>
      <c r="C36" s="193">
        <v>25</v>
      </c>
      <c r="D36" s="218" t="s">
        <v>139</v>
      </c>
      <c r="E36" s="125">
        <v>61324.865664000004</v>
      </c>
      <c r="H36" s="168"/>
    </row>
    <row r="37" spans="2:11" s="124" customFormat="1" ht="15" customHeight="1">
      <c r="B37" s="209" t="s">
        <v>140</v>
      </c>
      <c r="C37" s="193">
        <v>26</v>
      </c>
      <c r="D37" s="218" t="s">
        <v>141</v>
      </c>
      <c r="E37" s="125">
        <v>0</v>
      </c>
      <c r="H37" s="168"/>
    </row>
    <row r="38" spans="2:11" s="124" customFormat="1" ht="15" customHeight="1">
      <c r="B38" s="209" t="s">
        <v>142</v>
      </c>
      <c r="C38" s="193">
        <v>27</v>
      </c>
      <c r="D38" s="218" t="s">
        <v>143</v>
      </c>
      <c r="E38" s="125">
        <v>282068.98967578739</v>
      </c>
      <c r="H38" s="168"/>
    </row>
    <row r="39" spans="2:11" s="124" customFormat="1" ht="15" customHeight="1">
      <c r="B39" s="209" t="s">
        <v>144</v>
      </c>
      <c r="C39" s="193">
        <v>28</v>
      </c>
      <c r="D39" s="218" t="s">
        <v>145</v>
      </c>
      <c r="E39" s="125">
        <v>42727</v>
      </c>
      <c r="H39" s="168"/>
      <c r="J39" s="168"/>
      <c r="K39" s="168"/>
    </row>
    <row r="40" spans="2:11" s="124" customFormat="1" ht="15" customHeight="1">
      <c r="B40" s="209" t="s">
        <v>146</v>
      </c>
      <c r="C40" s="193">
        <v>29</v>
      </c>
      <c r="D40" s="218" t="s">
        <v>147</v>
      </c>
      <c r="E40" s="125">
        <v>5041115.0445921738</v>
      </c>
      <c r="H40" s="168"/>
      <c r="K40" s="168"/>
    </row>
    <row r="41" spans="2:11" s="127" customFormat="1" ht="15" customHeight="1" thickBot="1">
      <c r="B41" s="213" t="s">
        <v>148</v>
      </c>
      <c r="C41" s="126">
        <v>30</v>
      </c>
      <c r="D41" s="128" t="s">
        <v>149</v>
      </c>
      <c r="E41" s="158">
        <f>SUM(E31:E40)</f>
        <v>83887188.715159789</v>
      </c>
    </row>
    <row r="42" spans="2:11" s="122" customFormat="1" ht="6" customHeight="1">
      <c r="B42" s="219"/>
      <c r="C42" s="220"/>
      <c r="D42" s="216"/>
      <c r="E42" s="198"/>
    </row>
    <row r="43" spans="2:11" s="122" customFormat="1" ht="15.75" customHeight="1" thickBot="1">
      <c r="B43" s="219"/>
      <c r="C43" s="227" t="s">
        <v>150</v>
      </c>
      <c r="D43" s="227"/>
      <c r="E43" s="227"/>
    </row>
    <row r="44" spans="2:11" s="124" customFormat="1" ht="15" customHeight="1">
      <c r="B44" s="206" t="s">
        <v>151</v>
      </c>
      <c r="C44" s="207">
        <v>31</v>
      </c>
      <c r="D44" s="217" t="s">
        <v>152</v>
      </c>
      <c r="E44" s="123">
        <v>6463450</v>
      </c>
    </row>
    <row r="45" spans="2:11" s="124" customFormat="1" ht="15" customHeight="1">
      <c r="B45" s="209" t="s">
        <v>153</v>
      </c>
      <c r="C45" s="193">
        <v>32</v>
      </c>
      <c r="D45" s="218" t="s">
        <v>154</v>
      </c>
      <c r="E45" s="125"/>
    </row>
    <row r="46" spans="2:11" s="124" customFormat="1" ht="15" customHeight="1">
      <c r="B46" s="209" t="s">
        <v>155</v>
      </c>
      <c r="C46" s="193">
        <v>33</v>
      </c>
      <c r="D46" s="218" t="s">
        <v>156</v>
      </c>
      <c r="E46" s="125"/>
    </row>
    <row r="47" spans="2:11" s="124" customFormat="1" ht="15" customHeight="1">
      <c r="B47" s="209" t="s">
        <v>157</v>
      </c>
      <c r="C47" s="193">
        <v>34</v>
      </c>
      <c r="D47" s="218" t="s">
        <v>158</v>
      </c>
      <c r="E47" s="125">
        <v>-2333829.58</v>
      </c>
      <c r="H47" s="168"/>
    </row>
    <row r="48" spans="2:11" s="124" customFormat="1" ht="15" customHeight="1">
      <c r="B48" s="209" t="s">
        <v>159</v>
      </c>
      <c r="C48" s="193">
        <v>35</v>
      </c>
      <c r="D48" s="218" t="s">
        <v>160</v>
      </c>
      <c r="E48" s="125">
        <v>871985.96413991041</v>
      </c>
    </row>
    <row r="49" spans="2:8" s="124" customFormat="1" ht="15" customHeight="1">
      <c r="B49" s="209" t="s">
        <v>161</v>
      </c>
      <c r="C49" s="193">
        <v>36</v>
      </c>
      <c r="D49" s="218" t="s">
        <v>162</v>
      </c>
      <c r="E49" s="125">
        <v>2066928</v>
      </c>
    </row>
    <row r="50" spans="2:8" s="127" customFormat="1" ht="15" customHeight="1">
      <c r="B50" s="209" t="s">
        <v>163</v>
      </c>
      <c r="C50" s="129">
        <v>37</v>
      </c>
      <c r="D50" s="130" t="s">
        <v>164</v>
      </c>
      <c r="E50" s="222">
        <f>SUM(E44+E45-E46+E47+E48+E49)</f>
        <v>7068534.3841399103</v>
      </c>
    </row>
    <row r="51" spans="2:8" s="127" customFormat="1" ht="15" customHeight="1" thickBot="1">
      <c r="B51" s="213" t="s">
        <v>165</v>
      </c>
      <c r="C51" s="131">
        <v>38</v>
      </c>
      <c r="D51" s="132" t="s">
        <v>166</v>
      </c>
      <c r="E51" s="159">
        <f>E41+E50</f>
        <v>90955723.099299699</v>
      </c>
      <c r="H51" s="223"/>
    </row>
    <row r="52" spans="2:8">
      <c r="G52" s="169"/>
    </row>
    <row r="54" spans="2:8">
      <c r="C54" s="228"/>
      <c r="D54" s="228"/>
      <c r="E54" s="228"/>
    </row>
    <row r="55" spans="2:8">
      <c r="C55" s="229"/>
      <c r="D55" s="229"/>
      <c r="E55" s="229"/>
    </row>
    <row r="56" spans="2:8">
      <c r="C56" s="228"/>
      <c r="D56" s="228"/>
      <c r="E56" s="228"/>
    </row>
    <row r="57" spans="2:8">
      <c r="C57" s="229"/>
      <c r="D57" s="229"/>
      <c r="E57" s="229"/>
    </row>
    <row r="58" spans="2:8" ht="15" customHeight="1">
      <c r="C58" s="228"/>
      <c r="D58" s="228"/>
      <c r="E58" s="228"/>
    </row>
    <row r="59" spans="2:8">
      <c r="C59" s="229"/>
      <c r="D59" s="229"/>
      <c r="E59" s="229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9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0" t="s">
        <v>243</v>
      </c>
      <c r="C2" s="230"/>
      <c r="D2" s="230"/>
      <c r="E2" s="230"/>
    </row>
    <row r="3" spans="2:5" ht="15" customHeight="1"/>
    <row r="4" spans="2:5" s="135" customFormat="1" ht="12.75" customHeight="1">
      <c r="D4" s="231" t="s">
        <v>167</v>
      </c>
      <c r="E4" s="231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2" t="s">
        <v>168</v>
      </c>
      <c r="D8" s="232"/>
      <c r="E8" s="232"/>
    </row>
    <row r="9" spans="2:5" ht="15" customHeight="1">
      <c r="B9" s="140" t="s">
        <v>90</v>
      </c>
      <c r="C9" s="187">
        <v>1</v>
      </c>
      <c r="D9" s="188" t="s">
        <v>169</v>
      </c>
      <c r="E9" s="162">
        <v>53587932.847777769</v>
      </c>
    </row>
    <row r="10" spans="2:5" ht="15" customHeight="1">
      <c r="B10" s="142" t="s">
        <v>91</v>
      </c>
      <c r="C10" s="189">
        <v>2</v>
      </c>
      <c r="D10" s="190" t="s">
        <v>170</v>
      </c>
      <c r="E10" s="163">
        <v>1993125.0534472815</v>
      </c>
    </row>
    <row r="11" spans="2:5" ht="15" customHeight="1">
      <c r="B11" s="142" t="s">
        <v>93</v>
      </c>
      <c r="C11" s="189">
        <v>3</v>
      </c>
      <c r="D11" s="191" t="s">
        <v>171</v>
      </c>
      <c r="E11" s="163">
        <v>6350399.9953046357</v>
      </c>
    </row>
    <row r="12" spans="2:5" ht="15" customHeight="1">
      <c r="B12" s="142" t="s">
        <v>95</v>
      </c>
      <c r="C12" s="189">
        <v>4</v>
      </c>
      <c r="D12" s="192" t="s">
        <v>172</v>
      </c>
      <c r="E12" s="163">
        <v>-287859.04001374147</v>
      </c>
    </row>
    <row r="13" spans="2:5" s="124" customFormat="1" ht="15" customHeight="1">
      <c r="B13" s="142" t="s">
        <v>97</v>
      </c>
      <c r="C13" s="193">
        <v>5</v>
      </c>
      <c r="D13" s="194" t="s">
        <v>173</v>
      </c>
      <c r="E13" s="164">
        <f>E9-E10-E11+E12</f>
        <v>44956548.759012111</v>
      </c>
    </row>
    <row r="14" spans="2:5" ht="15" customHeight="1">
      <c r="B14" s="142" t="s">
        <v>99</v>
      </c>
      <c r="C14" s="189">
        <v>6</v>
      </c>
      <c r="D14" s="190" t="s">
        <v>174</v>
      </c>
      <c r="E14" s="163">
        <v>38602007.274183005</v>
      </c>
    </row>
    <row r="15" spans="2:5" ht="15" customHeight="1">
      <c r="B15" s="142" t="s">
        <v>101</v>
      </c>
      <c r="C15" s="189">
        <v>7</v>
      </c>
      <c r="D15" s="190" t="s">
        <v>175</v>
      </c>
      <c r="E15" s="163">
        <v>4136646.8880000003</v>
      </c>
    </row>
    <row r="16" spans="2:5" ht="15" customHeight="1">
      <c r="B16" s="142" t="s">
        <v>103</v>
      </c>
      <c r="C16" s="189">
        <v>8</v>
      </c>
      <c r="D16" s="191" t="s">
        <v>176</v>
      </c>
      <c r="E16" s="163">
        <v>3435491.1785495807</v>
      </c>
    </row>
    <row r="17" spans="2:5" ht="15" customHeight="1">
      <c r="B17" s="142" t="s">
        <v>105</v>
      </c>
      <c r="C17" s="189">
        <v>9</v>
      </c>
      <c r="D17" s="191" t="s">
        <v>177</v>
      </c>
      <c r="E17" s="163">
        <v>2663592.7143999897</v>
      </c>
    </row>
    <row r="18" spans="2:5" ht="15" customHeight="1">
      <c r="B18" s="142" t="s">
        <v>107</v>
      </c>
      <c r="C18" s="189">
        <v>10</v>
      </c>
      <c r="D18" s="191" t="s">
        <v>178</v>
      </c>
      <c r="E18" s="163">
        <v>2732247.8572222218</v>
      </c>
    </row>
    <row r="19" spans="2:5" s="124" customFormat="1" ht="15" customHeight="1">
      <c r="B19" s="142" t="s">
        <v>109</v>
      </c>
      <c r="C19" s="193">
        <v>11</v>
      </c>
      <c r="D19" s="194" t="s">
        <v>179</v>
      </c>
      <c r="E19" s="164">
        <f>E14-E15+E16-E17-E18</f>
        <v>32505010.993110381</v>
      </c>
    </row>
    <row r="20" spans="2:5" s="124" customFormat="1" ht="15" customHeight="1">
      <c r="B20" s="142" t="s">
        <v>111</v>
      </c>
      <c r="C20" s="193">
        <v>12</v>
      </c>
      <c r="D20" s="194" t="s">
        <v>180</v>
      </c>
      <c r="E20" s="164"/>
    </row>
    <row r="21" spans="2:5" s="124" customFormat="1" ht="15" customHeight="1">
      <c r="B21" s="142" t="s">
        <v>113</v>
      </c>
      <c r="C21" s="193">
        <v>13</v>
      </c>
      <c r="D21" s="194" t="s">
        <v>181</v>
      </c>
      <c r="E21" s="164">
        <v>-429744.6626252557</v>
      </c>
    </row>
    <row r="22" spans="2:5" s="124" customFormat="1" ht="15" customHeight="1" thickBot="1">
      <c r="B22" s="144" t="s">
        <v>115</v>
      </c>
      <c r="C22" s="195">
        <v>14</v>
      </c>
      <c r="D22" s="196" t="s">
        <v>182</v>
      </c>
      <c r="E22" s="161">
        <f>E13-E19-E20+E21</f>
        <v>12021793.103276474</v>
      </c>
    </row>
    <row r="23" spans="2:5" ht="9" customHeight="1">
      <c r="C23" s="197"/>
      <c r="D23" s="146"/>
      <c r="E23" s="198"/>
    </row>
    <row r="24" spans="2:5" ht="15" customHeight="1" thickBot="1">
      <c r="C24" s="232" t="s">
        <v>183</v>
      </c>
      <c r="D24" s="232"/>
      <c r="E24" s="232"/>
    </row>
    <row r="25" spans="2:5" ht="15" customHeight="1">
      <c r="B25" s="140" t="s">
        <v>117</v>
      </c>
      <c r="C25" s="187">
        <v>15</v>
      </c>
      <c r="D25" s="188" t="s">
        <v>169</v>
      </c>
      <c r="E25" s="162">
        <v>125604.57</v>
      </c>
    </row>
    <row r="26" spans="2:5" ht="15" customHeight="1">
      <c r="B26" s="142" t="s">
        <v>119</v>
      </c>
      <c r="C26" s="189">
        <v>16</v>
      </c>
      <c r="D26" s="190" t="s">
        <v>170</v>
      </c>
      <c r="E26" s="163">
        <v>71568.105171127347</v>
      </c>
    </row>
    <row r="27" spans="2:5" ht="15" customHeight="1">
      <c r="B27" s="142" t="s">
        <v>121</v>
      </c>
      <c r="C27" s="189">
        <v>17</v>
      </c>
      <c r="D27" s="191" t="s">
        <v>171</v>
      </c>
      <c r="E27" s="163">
        <v>-222208.25</v>
      </c>
    </row>
    <row r="28" spans="2:5" ht="15" customHeight="1">
      <c r="B28" s="142" t="s">
        <v>123</v>
      </c>
      <c r="C28" s="189">
        <v>18</v>
      </c>
      <c r="D28" s="191" t="s">
        <v>172</v>
      </c>
      <c r="E28" s="163">
        <v>-96606.689015738957</v>
      </c>
    </row>
    <row r="29" spans="2:5" s="124" customFormat="1" ht="15" customHeight="1">
      <c r="B29" s="142" t="s">
        <v>125</v>
      </c>
      <c r="C29" s="193">
        <v>19</v>
      </c>
      <c r="D29" s="194" t="s">
        <v>184</v>
      </c>
      <c r="E29" s="164">
        <f>E25-E26-E27+E28</f>
        <v>179638.02581313369</v>
      </c>
    </row>
    <row r="30" spans="2:5" ht="15" customHeight="1">
      <c r="B30" s="142" t="s">
        <v>128</v>
      </c>
      <c r="C30" s="189">
        <v>20</v>
      </c>
      <c r="D30" s="190" t="s">
        <v>174</v>
      </c>
      <c r="E30" s="163">
        <v>188560.86999999997</v>
      </c>
    </row>
    <row r="31" spans="2:5" ht="15" customHeight="1">
      <c r="B31" s="142" t="s">
        <v>130</v>
      </c>
      <c r="C31" s="189">
        <v>21</v>
      </c>
      <c r="D31" s="190" t="s">
        <v>185</v>
      </c>
      <c r="E31" s="163">
        <v>58890.321000000004</v>
      </c>
    </row>
    <row r="32" spans="2:5" ht="15" customHeight="1">
      <c r="B32" s="142" t="s">
        <v>132</v>
      </c>
      <c r="C32" s="189">
        <v>22</v>
      </c>
      <c r="D32" s="191" t="s">
        <v>176</v>
      </c>
      <c r="E32" s="163">
        <v>36131.949999999997</v>
      </c>
    </row>
    <row r="33" spans="2:5" ht="15" customHeight="1">
      <c r="B33" s="142" t="s">
        <v>134</v>
      </c>
      <c r="C33" s="189">
        <v>23</v>
      </c>
      <c r="D33" s="191" t="s">
        <v>177</v>
      </c>
      <c r="E33" s="163">
        <v>37078.589999999997</v>
      </c>
    </row>
    <row r="34" spans="2:5" ht="15" customHeight="1">
      <c r="B34" s="142" t="s">
        <v>136</v>
      </c>
      <c r="C34" s="189">
        <v>24</v>
      </c>
      <c r="D34" s="191" t="s">
        <v>186</v>
      </c>
      <c r="E34" s="163"/>
    </row>
    <row r="35" spans="2:5" s="124" customFormat="1" ht="15" customHeight="1">
      <c r="B35" s="142" t="s">
        <v>138</v>
      </c>
      <c r="C35" s="193">
        <v>25</v>
      </c>
      <c r="D35" s="194" t="s">
        <v>187</v>
      </c>
      <c r="E35" s="164">
        <f>E30-E31+E32-E33-E34</f>
        <v>128723.90899999996</v>
      </c>
    </row>
    <row r="36" spans="2:5" ht="15" customHeight="1">
      <c r="B36" s="142" t="s">
        <v>140</v>
      </c>
      <c r="C36" s="189">
        <v>26</v>
      </c>
      <c r="D36" s="190" t="s">
        <v>188</v>
      </c>
      <c r="E36" s="163"/>
    </row>
    <row r="37" spans="2:5" ht="15" customHeight="1">
      <c r="B37" s="142" t="s">
        <v>142</v>
      </c>
      <c r="C37" s="189">
        <v>27</v>
      </c>
      <c r="D37" s="191" t="s">
        <v>189</v>
      </c>
      <c r="E37" s="163"/>
    </row>
    <row r="38" spans="2:5" s="124" customFormat="1" ht="15" customHeight="1">
      <c r="B38" s="142" t="s">
        <v>144</v>
      </c>
      <c r="C38" s="193">
        <v>28</v>
      </c>
      <c r="D38" s="194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3">
        <v>29</v>
      </c>
      <c r="D39" s="194" t="s">
        <v>191</v>
      </c>
      <c r="E39" s="164"/>
    </row>
    <row r="40" spans="2:5" s="124" customFormat="1" ht="15" customHeight="1">
      <c r="B40" s="142" t="s">
        <v>148</v>
      </c>
      <c r="C40" s="193">
        <v>30</v>
      </c>
      <c r="D40" s="194" t="s">
        <v>181</v>
      </c>
      <c r="E40" s="164">
        <v>-14988.045605052253</v>
      </c>
    </row>
    <row r="41" spans="2:5" s="124" customFormat="1" ht="15" customHeight="1" thickBot="1">
      <c r="B41" s="144" t="s">
        <v>151</v>
      </c>
      <c r="C41" s="195">
        <v>31</v>
      </c>
      <c r="D41" s="196" t="s">
        <v>192</v>
      </c>
      <c r="E41" s="161">
        <f>E29-E35+E38-E39+E40</f>
        <v>35926.071208081477</v>
      </c>
    </row>
    <row r="42" spans="2:5" s="124" customFormat="1" ht="9" customHeight="1" thickBot="1">
      <c r="C42" s="197"/>
      <c r="D42" s="199"/>
      <c r="E42" s="147"/>
    </row>
    <row r="43" spans="2:5" s="124" customFormat="1" ht="15" customHeight="1" thickBot="1">
      <c r="B43" s="148" t="s">
        <v>153</v>
      </c>
      <c r="C43" s="200">
        <v>32</v>
      </c>
      <c r="D43" s="201" t="s">
        <v>193</v>
      </c>
      <c r="E43" s="149">
        <f>E22+E41</f>
        <v>12057719.174484557</v>
      </c>
    </row>
    <row r="44" spans="2:5" ht="9" customHeight="1">
      <c r="C44" s="197"/>
      <c r="D44" s="199"/>
      <c r="E44" s="198"/>
    </row>
    <row r="45" spans="2:5" ht="15" customHeight="1" thickBot="1">
      <c r="C45" s="197"/>
      <c r="D45" s="232" t="s">
        <v>194</v>
      </c>
      <c r="E45" s="232"/>
    </row>
    <row r="46" spans="2:5" ht="15" customHeight="1">
      <c r="B46" s="140" t="s">
        <v>155</v>
      </c>
      <c r="C46" s="187">
        <v>33</v>
      </c>
      <c r="D46" s="202" t="s">
        <v>195</v>
      </c>
      <c r="E46" s="141">
        <v>0</v>
      </c>
    </row>
    <row r="47" spans="2:5" ht="15" customHeight="1">
      <c r="B47" s="142" t="s">
        <v>157</v>
      </c>
      <c r="C47" s="189">
        <v>34</v>
      </c>
      <c r="D47" s="190" t="s">
        <v>196</v>
      </c>
      <c r="E47" s="143">
        <v>0</v>
      </c>
    </row>
    <row r="48" spans="2:5" ht="15" customHeight="1">
      <c r="B48" s="142" t="s">
        <v>159</v>
      </c>
      <c r="C48" s="189">
        <v>35</v>
      </c>
      <c r="D48" s="190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5">
        <v>36</v>
      </c>
      <c r="D49" s="196" t="s">
        <v>198</v>
      </c>
      <c r="E49" s="145">
        <f>E46-E47-E48</f>
        <v>0</v>
      </c>
    </row>
    <row r="50" spans="2:5" ht="8.25" customHeight="1">
      <c r="C50" s="197"/>
      <c r="D50" s="146"/>
      <c r="E50" s="198"/>
    </row>
    <row r="51" spans="2:5" ht="15" customHeight="1" thickBot="1">
      <c r="C51" s="232" t="s">
        <v>199</v>
      </c>
      <c r="D51" s="232"/>
      <c r="E51" s="232"/>
    </row>
    <row r="52" spans="2:5" ht="15" customHeight="1">
      <c r="B52" s="140" t="s">
        <v>163</v>
      </c>
      <c r="C52" s="187">
        <v>37</v>
      </c>
      <c r="D52" s="188" t="s">
        <v>200</v>
      </c>
      <c r="E52" s="162">
        <v>621829.89697499992</v>
      </c>
    </row>
    <row r="53" spans="2:5" ht="15" customHeight="1">
      <c r="B53" s="142" t="s">
        <v>165</v>
      </c>
      <c r="C53" s="189">
        <v>38</v>
      </c>
      <c r="D53" s="191" t="s">
        <v>201</v>
      </c>
      <c r="E53" s="163">
        <v>0</v>
      </c>
    </row>
    <row r="54" spans="2:5" ht="15" customHeight="1">
      <c r="B54" s="142" t="s">
        <v>202</v>
      </c>
      <c r="C54" s="189">
        <v>39</v>
      </c>
      <c r="D54" s="191" t="s">
        <v>203</v>
      </c>
      <c r="E54" s="163">
        <v>0</v>
      </c>
    </row>
    <row r="55" spans="2:5" ht="15" customHeight="1">
      <c r="B55" s="142" t="s">
        <v>204</v>
      </c>
      <c r="C55" s="189">
        <v>40</v>
      </c>
      <c r="D55" s="191" t="s">
        <v>205</v>
      </c>
      <c r="E55" s="163">
        <v>0</v>
      </c>
    </row>
    <row r="56" spans="2:5" ht="15" customHeight="1">
      <c r="B56" s="142" t="s">
        <v>206</v>
      </c>
      <c r="C56" s="189">
        <v>41</v>
      </c>
      <c r="D56" s="191" t="s">
        <v>108</v>
      </c>
      <c r="E56" s="163">
        <v>0</v>
      </c>
    </row>
    <row r="57" spans="2:5" ht="15" customHeight="1">
      <c r="B57" s="142" t="s">
        <v>207</v>
      </c>
      <c r="C57" s="189">
        <v>42</v>
      </c>
      <c r="D57" s="191" t="s">
        <v>110</v>
      </c>
      <c r="E57" s="163">
        <v>0</v>
      </c>
    </row>
    <row r="58" spans="2:5" ht="15" customHeight="1">
      <c r="B58" s="142" t="s">
        <v>208</v>
      </c>
      <c r="C58" s="189">
        <v>43</v>
      </c>
      <c r="D58" s="191" t="s">
        <v>118</v>
      </c>
      <c r="E58" s="163">
        <v>0</v>
      </c>
    </row>
    <row r="59" spans="2:5" ht="15" customHeight="1">
      <c r="B59" s="142" t="s">
        <v>209</v>
      </c>
      <c r="C59" s="189">
        <v>44</v>
      </c>
      <c r="D59" s="191" t="s">
        <v>210</v>
      </c>
      <c r="E59" s="163">
        <v>221215.27</v>
      </c>
    </row>
    <row r="60" spans="2:5" ht="15" customHeight="1">
      <c r="B60" s="142" t="s">
        <v>211</v>
      </c>
      <c r="C60" s="189">
        <v>45</v>
      </c>
      <c r="D60" s="191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3" t="s">
        <v>214</v>
      </c>
      <c r="E61" s="161">
        <f>SUM(E52:E60)</f>
        <v>843045.16697499994</v>
      </c>
    </row>
    <row r="62" spans="2:5" s="146" customFormat="1" ht="9" customHeight="1">
      <c r="C62" s="197"/>
      <c r="E62" s="147"/>
    </row>
    <row r="63" spans="2:5" s="146" customFormat="1" ht="15" customHeight="1" thickBot="1">
      <c r="C63" s="233" t="s">
        <v>215</v>
      </c>
      <c r="D63" s="233"/>
      <c r="E63" s="233"/>
    </row>
    <row r="64" spans="2:5" ht="15" customHeight="1">
      <c r="B64" s="140" t="s">
        <v>216</v>
      </c>
      <c r="C64" s="187">
        <v>47</v>
      </c>
      <c r="D64" s="188" t="s">
        <v>217</v>
      </c>
      <c r="E64" s="162">
        <v>8601066.4199999925</v>
      </c>
    </row>
    <row r="65" spans="2:5" ht="15" customHeight="1">
      <c r="B65" s="142" t="s">
        <v>218</v>
      </c>
      <c r="C65" s="189">
        <v>48</v>
      </c>
      <c r="D65" s="191" t="s">
        <v>219</v>
      </c>
      <c r="E65" s="163">
        <v>1764154.3318915307</v>
      </c>
    </row>
    <row r="66" spans="2:5" ht="15" customHeight="1">
      <c r="B66" s="142" t="s">
        <v>220</v>
      </c>
      <c r="C66" s="189">
        <v>49</v>
      </c>
      <c r="D66" s="191" t="s">
        <v>221</v>
      </c>
      <c r="E66" s="163">
        <v>160694.56514200568</v>
      </c>
    </row>
    <row r="67" spans="2:5" ht="15" customHeight="1">
      <c r="B67" s="142" t="s">
        <v>222</v>
      </c>
      <c r="C67" s="189">
        <v>50</v>
      </c>
      <c r="D67" s="191" t="s">
        <v>223</v>
      </c>
      <c r="E67" s="163">
        <v>820937.03200000012</v>
      </c>
    </row>
    <row r="68" spans="2:5" ht="15" customHeight="1">
      <c r="B68" s="142" t="s">
        <v>224</v>
      </c>
      <c r="C68" s="189">
        <v>51</v>
      </c>
      <c r="D68" s="191" t="s">
        <v>225</v>
      </c>
      <c r="E68" s="163">
        <v>161612.52219799999</v>
      </c>
    </row>
    <row r="69" spans="2:5" ht="15" customHeight="1">
      <c r="B69" s="142" t="s">
        <v>226</v>
      </c>
      <c r="C69" s="189">
        <v>52</v>
      </c>
      <c r="D69" s="191" t="s">
        <v>227</v>
      </c>
      <c r="E69" s="165"/>
    </row>
    <row r="70" spans="2:5" ht="15" customHeight="1" thickBot="1">
      <c r="B70" s="151" t="s">
        <v>228</v>
      </c>
      <c r="C70" s="204">
        <v>53</v>
      </c>
      <c r="D70" s="205" t="s">
        <v>229</v>
      </c>
      <c r="E70" s="166">
        <v>-366433.63006342802</v>
      </c>
    </row>
    <row r="71" spans="2:5" ht="9" customHeight="1" thickBot="1">
      <c r="C71" s="220"/>
      <c r="D71" s="221"/>
      <c r="E71" s="160"/>
    </row>
    <row r="72" spans="2:5" s="124" customFormat="1" ht="15" customHeight="1">
      <c r="B72" s="140" t="s">
        <v>230</v>
      </c>
      <c r="C72" s="207">
        <v>54</v>
      </c>
      <c r="D72" s="208" t="s">
        <v>231</v>
      </c>
      <c r="E72" s="167">
        <f>E43+E49+E61-E64-E65-E66-E67-E68-E69+E70</f>
        <v>1025865.8401646004</v>
      </c>
    </row>
    <row r="73" spans="2:5" s="124" customFormat="1" ht="15" customHeight="1">
      <c r="B73" s="142" t="s">
        <v>232</v>
      </c>
      <c r="C73" s="193">
        <v>55</v>
      </c>
      <c r="D73" s="194" t="s">
        <v>233</v>
      </c>
      <c r="E73" s="164">
        <f>E72*0.15</f>
        <v>153879.87602469005</v>
      </c>
    </row>
    <row r="74" spans="2:5" s="124" customFormat="1" ht="15" customHeight="1" thickBot="1">
      <c r="B74" s="144" t="s">
        <v>234</v>
      </c>
      <c r="C74" s="195">
        <v>56</v>
      </c>
      <c r="D74" s="196" t="s">
        <v>235</v>
      </c>
      <c r="E74" s="161">
        <f>E72-E73</f>
        <v>871985.96413991041</v>
      </c>
    </row>
    <row r="75" spans="2:5">
      <c r="D75" s="146"/>
    </row>
    <row r="76" spans="2:5">
      <c r="C76" s="228"/>
      <c r="D76" s="228"/>
      <c r="E76" s="228"/>
    </row>
    <row r="77" spans="2:5">
      <c r="C77" s="229"/>
      <c r="D77" s="229"/>
      <c r="E77" s="229"/>
    </row>
    <row r="78" spans="2:5">
      <c r="C78" s="228"/>
      <c r="D78" s="228"/>
      <c r="E78" s="228"/>
    </row>
    <row r="79" spans="2:5">
      <c r="C79" s="229"/>
      <c r="D79" s="229"/>
      <c r="E79" s="229"/>
    </row>
    <row r="80" spans="2:5">
      <c r="C80" s="228"/>
      <c r="D80" s="228"/>
      <c r="E80" s="228"/>
    </row>
    <row r="81" spans="3:5">
      <c r="C81" s="229"/>
      <c r="D81" s="229"/>
      <c r="E81" s="229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pane ySplit="10" topLeftCell="A11" activePane="bottomLeft" state="frozen"/>
      <selection pane="bottomLeft"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63" t="s">
        <v>236</v>
      </c>
      <c r="B1" s="263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243</v>
      </c>
      <c r="F4" s="171"/>
      <c r="G4" s="171"/>
    </row>
    <row r="6" spans="1:38" ht="15" customHeight="1">
      <c r="C6" s="239" t="s">
        <v>82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C6" s="241" t="s">
        <v>83</v>
      </c>
      <c r="AD6" s="241"/>
      <c r="AE6" s="241"/>
      <c r="AF6" s="241"/>
      <c r="AG6" s="241"/>
      <c r="AH6" s="241"/>
      <c r="AI6" s="241"/>
      <c r="AJ6" s="241"/>
      <c r="AK6" s="241"/>
      <c r="AL6" s="241"/>
    </row>
    <row r="7" spans="1:38" ht="15.75" customHeight="1" thickBot="1"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C7" s="242"/>
      <c r="AD7" s="242"/>
      <c r="AE7" s="242"/>
      <c r="AF7" s="242"/>
      <c r="AG7" s="242"/>
      <c r="AH7" s="242"/>
      <c r="AI7" s="242"/>
      <c r="AJ7" s="242"/>
      <c r="AK7" s="242"/>
      <c r="AL7" s="242"/>
    </row>
    <row r="8" spans="1:38" ht="89.25" customHeight="1">
      <c r="A8" s="264" t="s">
        <v>23</v>
      </c>
      <c r="B8" s="243" t="s">
        <v>70</v>
      </c>
      <c r="C8" s="270" t="s">
        <v>22</v>
      </c>
      <c r="D8" s="260"/>
      <c r="E8" s="260"/>
      <c r="F8" s="260"/>
      <c r="G8" s="259"/>
      <c r="H8" s="256" t="s">
        <v>239</v>
      </c>
      <c r="I8" s="252" t="s">
        <v>71</v>
      </c>
      <c r="J8" s="259"/>
      <c r="K8" s="252" t="s">
        <v>72</v>
      </c>
      <c r="L8" s="260"/>
      <c r="M8" s="260"/>
      <c r="N8" s="260"/>
      <c r="O8" s="259"/>
      <c r="P8" s="252" t="s">
        <v>73</v>
      </c>
      <c r="Q8" s="259"/>
      <c r="R8" s="252" t="s">
        <v>74</v>
      </c>
      <c r="S8" s="260"/>
      <c r="T8" s="260"/>
      <c r="U8" s="260"/>
      <c r="V8" s="260"/>
      <c r="W8" s="260"/>
      <c r="X8" s="260"/>
      <c r="Y8" s="259"/>
      <c r="Z8" s="252" t="s">
        <v>77</v>
      </c>
      <c r="AA8" s="253"/>
      <c r="AC8" s="249" t="s">
        <v>71</v>
      </c>
      <c r="AD8" s="236"/>
      <c r="AE8" s="236" t="s">
        <v>72</v>
      </c>
      <c r="AF8" s="236"/>
      <c r="AG8" s="236" t="s">
        <v>78</v>
      </c>
      <c r="AH8" s="236"/>
      <c r="AI8" s="236" t="s">
        <v>79</v>
      </c>
      <c r="AJ8" s="236"/>
      <c r="AK8" s="236" t="s">
        <v>77</v>
      </c>
      <c r="AL8" s="243"/>
    </row>
    <row r="9" spans="1:38" ht="41.25" customHeight="1">
      <c r="A9" s="265"/>
      <c r="B9" s="267"/>
      <c r="C9" s="269" t="s">
        <v>15</v>
      </c>
      <c r="D9" s="247"/>
      <c r="E9" s="247"/>
      <c r="F9" s="248"/>
      <c r="G9" s="11" t="s">
        <v>16</v>
      </c>
      <c r="H9" s="257"/>
      <c r="I9" s="254" t="s">
        <v>0</v>
      </c>
      <c r="J9" s="254" t="s">
        <v>1</v>
      </c>
      <c r="K9" s="246" t="s">
        <v>0</v>
      </c>
      <c r="L9" s="247"/>
      <c r="M9" s="247"/>
      <c r="N9" s="248"/>
      <c r="O9" s="11" t="s">
        <v>1</v>
      </c>
      <c r="P9" s="254" t="s">
        <v>80</v>
      </c>
      <c r="Q9" s="254" t="s">
        <v>81</v>
      </c>
      <c r="R9" s="246" t="s">
        <v>75</v>
      </c>
      <c r="S9" s="247"/>
      <c r="T9" s="247"/>
      <c r="U9" s="248"/>
      <c r="V9" s="246" t="s">
        <v>76</v>
      </c>
      <c r="W9" s="247"/>
      <c r="X9" s="247"/>
      <c r="Y9" s="248"/>
      <c r="Z9" s="254" t="s">
        <v>17</v>
      </c>
      <c r="AA9" s="261" t="s">
        <v>18</v>
      </c>
      <c r="AC9" s="250" t="s">
        <v>0</v>
      </c>
      <c r="AD9" s="234" t="s">
        <v>1</v>
      </c>
      <c r="AE9" s="234" t="s">
        <v>0</v>
      </c>
      <c r="AF9" s="234" t="s">
        <v>1</v>
      </c>
      <c r="AG9" s="234" t="s">
        <v>80</v>
      </c>
      <c r="AH9" s="234" t="s">
        <v>81</v>
      </c>
      <c r="AI9" s="234" t="s">
        <v>75</v>
      </c>
      <c r="AJ9" s="234" t="s">
        <v>76</v>
      </c>
      <c r="AK9" s="234" t="s">
        <v>17</v>
      </c>
      <c r="AL9" s="244" t="s">
        <v>18</v>
      </c>
    </row>
    <row r="10" spans="1:38" ht="83.25" customHeight="1" thickBot="1">
      <c r="A10" s="266"/>
      <c r="B10" s="268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8"/>
      <c r="I10" s="255"/>
      <c r="J10" s="255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5"/>
      <c r="Q10" s="255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5"/>
      <c r="AA10" s="262"/>
      <c r="AC10" s="251"/>
      <c r="AD10" s="235"/>
      <c r="AE10" s="235"/>
      <c r="AF10" s="235"/>
      <c r="AG10" s="235"/>
      <c r="AH10" s="235"/>
      <c r="AI10" s="235"/>
      <c r="AJ10" s="235"/>
      <c r="AK10" s="235"/>
      <c r="AL10" s="245"/>
    </row>
    <row r="11" spans="1:38" ht="24.95" customHeight="1" thickBot="1">
      <c r="A11" s="12" t="s">
        <v>24</v>
      </c>
      <c r="B11" s="3" t="s">
        <v>25</v>
      </c>
      <c r="C11" s="66">
        <f>SUM(C12:C15)</f>
        <v>32001</v>
      </c>
      <c r="D11" s="67">
        <f>SUM(D12:D15)</f>
        <v>63</v>
      </c>
      <c r="E11" s="67">
        <f>SUM(E12:E15)</f>
        <v>4078</v>
      </c>
      <c r="F11" s="67">
        <f>SUM(F12:F15)</f>
        <v>36142</v>
      </c>
      <c r="G11" s="67">
        <f>SUM(G12:G15)</f>
        <v>50717</v>
      </c>
      <c r="H11" s="28"/>
      <c r="I11" s="67">
        <f t="shared" ref="I11:AA11" si="0">SUM(I12:I15)</f>
        <v>413383.21257299784</v>
      </c>
      <c r="J11" s="67">
        <f t="shared" si="0"/>
        <v>154091.5305107747</v>
      </c>
      <c r="K11" s="67">
        <f t="shared" si="0"/>
        <v>118944.6</v>
      </c>
      <c r="L11" s="67">
        <f t="shared" si="0"/>
        <v>-2016.91</v>
      </c>
      <c r="M11" s="67">
        <f t="shared" si="0"/>
        <v>8676.8799999999992</v>
      </c>
      <c r="N11" s="67">
        <f t="shared" si="0"/>
        <v>125604.57</v>
      </c>
      <c r="O11" s="67">
        <f t="shared" si="0"/>
        <v>71568.105171127347</v>
      </c>
      <c r="P11" s="67">
        <f t="shared" si="0"/>
        <v>347812.81999999995</v>
      </c>
      <c r="Q11" s="67">
        <f t="shared" si="0"/>
        <v>179638.02581313369</v>
      </c>
      <c r="R11" s="67">
        <f t="shared" si="0"/>
        <v>188560.86999999997</v>
      </c>
      <c r="S11" s="67">
        <f t="shared" si="0"/>
        <v>0</v>
      </c>
      <c r="T11" s="67">
        <f t="shared" si="0"/>
        <v>0</v>
      </c>
      <c r="U11" s="67">
        <f>SUM(U12:U15)</f>
        <v>188560.86999999997</v>
      </c>
      <c r="V11" s="67">
        <f>SUM(V12:V15)</f>
        <v>129670.54899999997</v>
      </c>
      <c r="W11" s="67">
        <f>SUM(W12:W15)</f>
        <v>0</v>
      </c>
      <c r="X11" s="67">
        <f>SUM(X12:X15)</f>
        <v>0</v>
      </c>
      <c r="Y11" s="67">
        <f t="shared" si="0"/>
        <v>129670.54899999997</v>
      </c>
      <c r="Z11" s="67">
        <f>SUM(Z12:Z15)</f>
        <v>224692.82</v>
      </c>
      <c r="AA11" s="68">
        <f>SUM(AA12:AA15)</f>
        <v>128723.90799999994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32001</v>
      </c>
      <c r="D12" s="41">
        <v>63</v>
      </c>
      <c r="E12" s="41">
        <v>4078</v>
      </c>
      <c r="F12" s="41">
        <f>SUM(C12:E12)</f>
        <v>36142</v>
      </c>
      <c r="G12" s="70">
        <v>50717</v>
      </c>
      <c r="H12" s="28"/>
      <c r="I12" s="70">
        <v>413383.21257299784</v>
      </c>
      <c r="J12" s="70">
        <v>154091.5305107747</v>
      </c>
      <c r="K12" s="70">
        <v>118944.6</v>
      </c>
      <c r="L12" s="70">
        <v>-2016.91</v>
      </c>
      <c r="M12" s="70">
        <v>8676.8799999999992</v>
      </c>
      <c r="N12" s="54">
        <f>SUM(K12:M12)</f>
        <v>125604.57</v>
      </c>
      <c r="O12" s="70">
        <v>71568.105171127347</v>
      </c>
      <c r="P12" s="70">
        <v>347812.81999999995</v>
      </c>
      <c r="Q12" s="70">
        <v>179638.02581313369</v>
      </c>
      <c r="R12" s="70">
        <v>188560.86999999997</v>
      </c>
      <c r="S12" s="70"/>
      <c r="T12" s="70"/>
      <c r="U12" s="41">
        <f>SUM(R12:T12)</f>
        <v>188560.86999999997</v>
      </c>
      <c r="V12" s="70">
        <v>129670.54899999997</v>
      </c>
      <c r="W12" s="70">
        <v>0</v>
      </c>
      <c r="X12" s="70">
        <v>0</v>
      </c>
      <c r="Y12" s="41">
        <f>SUM(V12:X12)</f>
        <v>129670.54899999997</v>
      </c>
      <c r="Z12" s="70">
        <v>224692.82</v>
      </c>
      <c r="AA12" s="71">
        <v>128723.90799999994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3272</v>
      </c>
      <c r="D16" s="44">
        <v>8164</v>
      </c>
      <c r="E16" s="44">
        <v>258</v>
      </c>
      <c r="F16" s="44">
        <f>SUM(C16:E16)</f>
        <v>11694</v>
      </c>
      <c r="G16" s="79">
        <v>854</v>
      </c>
      <c r="H16" s="29"/>
      <c r="I16" s="79">
        <v>443531.66000000021</v>
      </c>
      <c r="J16" s="79">
        <v>0</v>
      </c>
      <c r="K16" s="79">
        <v>87499.3</v>
      </c>
      <c r="L16" s="79">
        <v>340267.9</v>
      </c>
      <c r="M16" s="79">
        <v>7670.9</v>
      </c>
      <c r="N16" s="57">
        <f>SUM(K16:M16)</f>
        <v>435438.10000000003</v>
      </c>
      <c r="O16" s="79"/>
      <c r="P16" s="79">
        <v>519409.69000000006</v>
      </c>
      <c r="Q16" s="79">
        <v>519409.69000000006</v>
      </c>
      <c r="R16" s="79">
        <v>4020.3599999999997</v>
      </c>
      <c r="S16" s="79">
        <v>30277.69</v>
      </c>
      <c r="T16" s="79">
        <v>658.98</v>
      </c>
      <c r="U16" s="44">
        <f>SUM(R16:T16)</f>
        <v>34957.03</v>
      </c>
      <c r="V16" s="79">
        <v>4020.3599999999997</v>
      </c>
      <c r="W16" s="79">
        <v>30277.69</v>
      </c>
      <c r="X16" s="79">
        <v>658.98</v>
      </c>
      <c r="Y16" s="44">
        <f>SUM(V16:X16)</f>
        <v>34957.03</v>
      </c>
      <c r="Z16" s="79">
        <v>55010.356735999972</v>
      </c>
      <c r="AA16" s="80">
        <v>55010.356735999972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271">
        <f t="shared" ref="C17:E17" si="2">SUM(C18:C19)</f>
        <v>36746</v>
      </c>
      <c r="D17" s="45">
        <f t="shared" si="2"/>
        <v>1161</v>
      </c>
      <c r="E17" s="45">
        <f t="shared" si="2"/>
        <v>3857</v>
      </c>
      <c r="F17" s="45">
        <f>SUM(F18:F19)</f>
        <v>41764</v>
      </c>
      <c r="G17" s="45">
        <f t="shared" ref="G17:AA17" si="3">SUM(G18:G19)</f>
        <v>36756</v>
      </c>
      <c r="H17" s="32"/>
      <c r="I17" s="45">
        <f t="shared" si="3"/>
        <v>832333.87103699287</v>
      </c>
      <c r="J17" s="45">
        <f t="shared" si="3"/>
        <v>32728.577496027399</v>
      </c>
      <c r="K17" s="45">
        <f t="shared" si="3"/>
        <v>522749.04000000004</v>
      </c>
      <c r="L17" s="45">
        <f t="shared" si="3"/>
        <v>56244.7</v>
      </c>
      <c r="M17" s="45">
        <f t="shared" si="3"/>
        <v>103872.79999999999</v>
      </c>
      <c r="N17" s="45">
        <f t="shared" si="3"/>
        <v>682866.54</v>
      </c>
      <c r="O17" s="45">
        <f t="shared" si="3"/>
        <v>32728.577496027385</v>
      </c>
      <c r="P17" s="45">
        <f t="shared" si="3"/>
        <v>564060.37000000011</v>
      </c>
      <c r="Q17" s="45">
        <f t="shared" si="3"/>
        <v>540543.57777847536</v>
      </c>
      <c r="R17" s="45">
        <f t="shared" si="3"/>
        <v>8000</v>
      </c>
      <c r="S17" s="45">
        <f t="shared" si="3"/>
        <v>0</v>
      </c>
      <c r="T17" s="45">
        <f t="shared" si="3"/>
        <v>0</v>
      </c>
      <c r="U17" s="45">
        <f t="shared" si="3"/>
        <v>8000</v>
      </c>
      <c r="V17" s="45">
        <f t="shared" si="3"/>
        <v>8000</v>
      </c>
      <c r="W17" s="45">
        <f t="shared" si="3"/>
        <v>0</v>
      </c>
      <c r="X17" s="45">
        <f t="shared" si="3"/>
        <v>0</v>
      </c>
      <c r="Y17" s="45">
        <f t="shared" si="3"/>
        <v>8000</v>
      </c>
      <c r="Z17" s="45">
        <f t="shared" si="3"/>
        <v>10362.269999999997</v>
      </c>
      <c r="AA17" s="178">
        <f t="shared" si="3"/>
        <v>10362.269999999997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79">
        <v>35618</v>
      </c>
      <c r="D18" s="46">
        <v>27</v>
      </c>
      <c r="E18" s="46">
        <v>3854</v>
      </c>
      <c r="F18" s="46">
        <f>SUM(C18:E18)</f>
        <v>39499</v>
      </c>
      <c r="G18" s="82">
        <v>34175</v>
      </c>
      <c r="H18" s="31"/>
      <c r="I18" s="82">
        <v>660732.79398999363</v>
      </c>
      <c r="J18" s="82">
        <v>32728.577496027399</v>
      </c>
      <c r="K18" s="82">
        <v>464160.15</v>
      </c>
      <c r="L18" s="82">
        <v>288.5</v>
      </c>
      <c r="M18" s="82">
        <v>103746.87</v>
      </c>
      <c r="N18" s="58">
        <f>SUM(K18:M18)</f>
        <v>568195.52</v>
      </c>
      <c r="O18" s="82">
        <v>32728.577496027385</v>
      </c>
      <c r="P18" s="82">
        <v>419800.17000000004</v>
      </c>
      <c r="Q18" s="82">
        <v>396283.37777847541</v>
      </c>
      <c r="R18" s="82">
        <v>8000</v>
      </c>
      <c r="S18" s="82">
        <v>0</v>
      </c>
      <c r="T18" s="82">
        <v>0</v>
      </c>
      <c r="U18" s="46">
        <f>SUM(R18:T18)</f>
        <v>8000</v>
      </c>
      <c r="V18" s="82">
        <v>8000</v>
      </c>
      <c r="W18" s="82">
        <v>0</v>
      </c>
      <c r="X18" s="82">
        <v>0</v>
      </c>
      <c r="Y18" s="46">
        <f>SUM(V18:X18)</f>
        <v>8000</v>
      </c>
      <c r="Z18" s="82">
        <v>10362.269999999997</v>
      </c>
      <c r="AA18" s="83">
        <v>10362.269999999997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0">
        <v>1128</v>
      </c>
      <c r="D19" s="47">
        <v>1134</v>
      </c>
      <c r="E19" s="47">
        <v>3</v>
      </c>
      <c r="F19" s="47">
        <f>SUM(C19:E19)</f>
        <v>2265</v>
      </c>
      <c r="G19" s="85">
        <v>2581</v>
      </c>
      <c r="H19" s="30"/>
      <c r="I19" s="85">
        <v>171601.07704699921</v>
      </c>
      <c r="J19" s="85">
        <v>0</v>
      </c>
      <c r="K19" s="85">
        <v>58588.89</v>
      </c>
      <c r="L19" s="85">
        <v>55956.2</v>
      </c>
      <c r="M19" s="85">
        <v>125.93</v>
      </c>
      <c r="N19" s="59">
        <f>SUM(K19:M19)</f>
        <v>114671.01999999999</v>
      </c>
      <c r="O19" s="85">
        <v>0</v>
      </c>
      <c r="P19" s="85">
        <v>144260.20000000001</v>
      </c>
      <c r="Q19" s="85">
        <v>144260.20000000001</v>
      </c>
      <c r="R19" s="85">
        <v>0</v>
      </c>
      <c r="S19" s="85">
        <v>0</v>
      </c>
      <c r="T19" s="85">
        <v>0</v>
      </c>
      <c r="U19" s="47">
        <f>SUM(R19:T19)</f>
        <v>0</v>
      </c>
      <c r="V19" s="85">
        <v>0</v>
      </c>
      <c r="W19" s="85">
        <v>0</v>
      </c>
      <c r="X19" s="85">
        <v>0</v>
      </c>
      <c r="Y19" s="47">
        <f>SUM(V19:X19)</f>
        <v>0</v>
      </c>
      <c r="Z19" s="85">
        <v>0</v>
      </c>
      <c r="AA19" s="86">
        <v>0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1">
        <v>65439</v>
      </c>
      <c r="D20" s="48">
        <v>3944</v>
      </c>
      <c r="E20" s="48">
        <v>18003</v>
      </c>
      <c r="F20" s="48">
        <f>SUM(C20:E20)</f>
        <v>87386</v>
      </c>
      <c r="G20" s="88">
        <v>80216</v>
      </c>
      <c r="H20" s="29"/>
      <c r="I20" s="88">
        <v>50140846.276944913</v>
      </c>
      <c r="J20" s="88">
        <v>0</v>
      </c>
      <c r="K20" s="88">
        <v>32105655.920000002</v>
      </c>
      <c r="L20" s="88">
        <v>3132004.16</v>
      </c>
      <c r="M20" s="88">
        <v>6635145.9400000004</v>
      </c>
      <c r="N20" s="60">
        <f>SUM(K20:M20)</f>
        <v>41872806.019999996</v>
      </c>
      <c r="O20" s="88">
        <v>0</v>
      </c>
      <c r="P20" s="88">
        <v>34776679.869999997</v>
      </c>
      <c r="Q20" s="88">
        <v>34776679.869999997</v>
      </c>
      <c r="R20" s="88">
        <v>21610812.379999999</v>
      </c>
      <c r="S20" s="88">
        <v>1169962.6299999999</v>
      </c>
      <c r="T20" s="88">
        <v>5079843.3</v>
      </c>
      <c r="U20" s="48">
        <f>SUM(R20:T20)</f>
        <v>27860618.309999999</v>
      </c>
      <c r="V20" s="88">
        <v>21610812.379999999</v>
      </c>
      <c r="W20" s="88">
        <v>1169962.6299999999</v>
      </c>
      <c r="X20" s="88">
        <v>5079843.3</v>
      </c>
      <c r="Y20" s="48">
        <f>SUM(V20:X20)</f>
        <v>27860618.309999999</v>
      </c>
      <c r="Z20" s="88">
        <v>28395883.439999998</v>
      </c>
      <c r="AA20" s="89">
        <v>28395883.439999998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271">
        <f t="shared" ref="C21:AA21" si="5">SUM(C22:C23)</f>
        <v>1735</v>
      </c>
      <c r="D21" s="45">
        <f t="shared" si="5"/>
        <v>2321</v>
      </c>
      <c r="E21" s="45">
        <f t="shared" si="5"/>
        <v>9</v>
      </c>
      <c r="F21" s="45">
        <f>SUM(F22:F23)</f>
        <v>4065</v>
      </c>
      <c r="G21" s="45">
        <f t="shared" si="5"/>
        <v>4407</v>
      </c>
      <c r="H21" s="45">
        <f t="shared" si="5"/>
        <v>4065</v>
      </c>
      <c r="I21" s="45">
        <f t="shared" si="5"/>
        <v>5566216.5901799919</v>
      </c>
      <c r="J21" s="45">
        <f t="shared" si="5"/>
        <v>372625.77846884541</v>
      </c>
      <c r="K21" s="45">
        <f t="shared" si="5"/>
        <v>1723019.39</v>
      </c>
      <c r="L21" s="45">
        <f t="shared" si="5"/>
        <v>2752787.27</v>
      </c>
      <c r="M21" s="45">
        <f t="shared" si="5"/>
        <v>10815.88</v>
      </c>
      <c r="N21" s="45">
        <f t="shared" si="5"/>
        <v>4486622.54</v>
      </c>
      <c r="O21" s="45">
        <f t="shared" si="5"/>
        <v>333298.85586014978</v>
      </c>
      <c r="P21" s="45">
        <f t="shared" si="5"/>
        <v>4408773.4399999995</v>
      </c>
      <c r="Q21" s="45">
        <f t="shared" si="5"/>
        <v>4111483.0449333051</v>
      </c>
      <c r="R21" s="45">
        <f t="shared" si="5"/>
        <v>1272181.3899999999</v>
      </c>
      <c r="S21" s="45">
        <f t="shared" si="5"/>
        <v>2139396.7400000002</v>
      </c>
      <c r="T21" s="45">
        <f t="shared" si="5"/>
        <v>1278</v>
      </c>
      <c r="U21" s="45">
        <f t="shared" si="5"/>
        <v>3412856.13</v>
      </c>
      <c r="V21" s="45">
        <f t="shared" si="5"/>
        <v>1236085.102</v>
      </c>
      <c r="W21" s="45">
        <f t="shared" si="5"/>
        <v>2139396.7400000002</v>
      </c>
      <c r="X21" s="45">
        <f t="shared" si="5"/>
        <v>1278</v>
      </c>
      <c r="Y21" s="45">
        <f t="shared" si="5"/>
        <v>3376759.8420000002</v>
      </c>
      <c r="Z21" s="45">
        <f t="shared" si="5"/>
        <v>3126684.1036</v>
      </c>
      <c r="AA21" s="178">
        <f t="shared" si="5"/>
        <v>3097576.6156000001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1735</v>
      </c>
      <c r="D22" s="41">
        <v>2321</v>
      </c>
      <c r="E22" s="41">
        <v>9</v>
      </c>
      <c r="F22" s="41">
        <f>SUM(C22:E22)</f>
        <v>4065</v>
      </c>
      <c r="G22" s="70">
        <v>4407</v>
      </c>
      <c r="H22" s="70">
        <v>4065</v>
      </c>
      <c r="I22" s="70">
        <v>5566216.5901799919</v>
      </c>
      <c r="J22" s="70">
        <v>372625.77846884541</v>
      </c>
      <c r="K22" s="70">
        <v>1723019.39</v>
      </c>
      <c r="L22" s="70">
        <v>2752787.27</v>
      </c>
      <c r="M22" s="70">
        <v>10815.88</v>
      </c>
      <c r="N22" s="54">
        <f>SUM(K22:M22)</f>
        <v>4486622.54</v>
      </c>
      <c r="O22" s="70">
        <v>333298.85586014978</v>
      </c>
      <c r="P22" s="70">
        <v>4408773.4399999995</v>
      </c>
      <c r="Q22" s="70">
        <v>4111483.0449333051</v>
      </c>
      <c r="R22" s="70">
        <v>1272181.3899999999</v>
      </c>
      <c r="S22" s="70">
        <v>2139396.7400000002</v>
      </c>
      <c r="T22" s="70">
        <v>1278</v>
      </c>
      <c r="U22" s="41">
        <f>SUM(R22:T22)</f>
        <v>3412856.13</v>
      </c>
      <c r="V22" s="70">
        <v>1236085.102</v>
      </c>
      <c r="W22" s="70">
        <v>2139396.7400000002</v>
      </c>
      <c r="X22" s="70">
        <v>1278</v>
      </c>
      <c r="Y22" s="41">
        <f>SUM(V22:X22)</f>
        <v>3376759.8420000002</v>
      </c>
      <c r="Z22" s="70">
        <v>3126684.1036</v>
      </c>
      <c r="AA22" s="71">
        <v>3097576.6156000001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272">
        <f t="shared" ref="C24:AA24" si="7">SUM(C25:C27)</f>
        <v>8859</v>
      </c>
      <c r="D24" s="49">
        <f t="shared" si="7"/>
        <v>654673</v>
      </c>
      <c r="E24" s="49">
        <f t="shared" si="7"/>
        <v>9</v>
      </c>
      <c r="F24" s="49">
        <f>SUM(F25:F27)</f>
        <v>663541</v>
      </c>
      <c r="G24" s="49">
        <f t="shared" si="7"/>
        <v>81108</v>
      </c>
      <c r="H24" s="49">
        <f t="shared" si="7"/>
        <v>663518</v>
      </c>
      <c r="I24" s="49">
        <f t="shared" si="7"/>
        <v>2324664.868075781</v>
      </c>
      <c r="J24" s="49">
        <f t="shared" si="7"/>
        <v>0</v>
      </c>
      <c r="K24" s="49">
        <f t="shared" si="7"/>
        <v>282537.55555555562</v>
      </c>
      <c r="L24" s="49">
        <f t="shared" si="7"/>
        <v>1912433.1622222236</v>
      </c>
      <c r="M24" s="49">
        <f t="shared" si="7"/>
        <v>1474.05</v>
      </c>
      <c r="N24" s="49">
        <f t="shared" si="7"/>
        <v>2196444.7677777791</v>
      </c>
      <c r="O24" s="49">
        <f t="shared" si="7"/>
        <v>0</v>
      </c>
      <c r="P24" s="49">
        <f t="shared" si="7"/>
        <v>2144602.0424731355</v>
      </c>
      <c r="Q24" s="49">
        <f t="shared" si="7"/>
        <v>2144602.0424731355</v>
      </c>
      <c r="R24" s="49">
        <f t="shared" si="7"/>
        <v>321018.0516666667</v>
      </c>
      <c r="S24" s="49">
        <f t="shared" si="7"/>
        <v>460473.14251633995</v>
      </c>
      <c r="T24" s="49">
        <f t="shared" si="7"/>
        <v>0</v>
      </c>
      <c r="U24" s="49">
        <f t="shared" si="7"/>
        <v>781491.19418300653</v>
      </c>
      <c r="V24" s="49">
        <f t="shared" si="7"/>
        <v>321018.0516666667</v>
      </c>
      <c r="W24" s="49">
        <f t="shared" si="7"/>
        <v>460473.14251633995</v>
      </c>
      <c r="X24" s="49">
        <f t="shared" si="7"/>
        <v>0</v>
      </c>
      <c r="Y24" s="49">
        <f t="shared" si="7"/>
        <v>781491.19418300653</v>
      </c>
      <c r="Z24" s="49">
        <f t="shared" si="7"/>
        <v>892931.69361437915</v>
      </c>
      <c r="AA24" s="182">
        <f t="shared" si="7"/>
        <v>892931.69361437915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7192</v>
      </c>
      <c r="D25" s="41">
        <v>652363</v>
      </c>
      <c r="E25" s="41">
        <v>0</v>
      </c>
      <c r="F25" s="41">
        <f>SUM(C25:E25)</f>
        <v>659555</v>
      </c>
      <c r="G25" s="70">
        <v>76752</v>
      </c>
      <c r="H25" s="70">
        <v>659555</v>
      </c>
      <c r="I25" s="70">
        <v>1672893.7777777791</v>
      </c>
      <c r="J25" s="70">
        <v>0</v>
      </c>
      <c r="K25" s="70">
        <v>56860.555555555606</v>
      </c>
      <c r="L25" s="70">
        <v>1616033.2222222236</v>
      </c>
      <c r="M25" s="70">
        <v>0</v>
      </c>
      <c r="N25" s="54">
        <f>SUM(K25:M25)</f>
        <v>1672893.7777777791</v>
      </c>
      <c r="O25" s="70">
        <v>0</v>
      </c>
      <c r="P25" s="70">
        <v>1586046.5524731358</v>
      </c>
      <c r="Q25" s="70">
        <v>1586046.5524731358</v>
      </c>
      <c r="R25" s="70">
        <v>6986.8916666666728</v>
      </c>
      <c r="S25" s="70">
        <v>155181.22251633997</v>
      </c>
      <c r="T25" s="70">
        <v>0</v>
      </c>
      <c r="U25" s="41">
        <f>SUM(R25:T25)</f>
        <v>162168.11418300663</v>
      </c>
      <c r="V25" s="70">
        <v>6986.8916666666728</v>
      </c>
      <c r="W25" s="70">
        <v>155181.22251633997</v>
      </c>
      <c r="X25" s="70">
        <v>0</v>
      </c>
      <c r="Y25" s="41">
        <f>SUM(V25:X25)</f>
        <v>162168.11418300663</v>
      </c>
      <c r="Z25" s="70">
        <v>223039.77761437921</v>
      </c>
      <c r="AA25" s="71">
        <v>223039.77761437921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1644</v>
      </c>
      <c r="D26" s="104">
        <v>2310</v>
      </c>
      <c r="E26" s="104">
        <v>9</v>
      </c>
      <c r="F26" s="104">
        <f>SUM(C26:E26)</f>
        <v>3963</v>
      </c>
      <c r="G26" s="104">
        <v>4350</v>
      </c>
      <c r="H26" s="70">
        <v>3963</v>
      </c>
      <c r="I26" s="104">
        <v>620693.57029800199</v>
      </c>
      <c r="J26" s="104">
        <v>0</v>
      </c>
      <c r="K26" s="104">
        <v>194599.48</v>
      </c>
      <c r="L26" s="104">
        <v>296399.94</v>
      </c>
      <c r="M26" s="104">
        <v>1474.05</v>
      </c>
      <c r="N26" s="39">
        <f>SUM(K26:M26)</f>
        <v>492473.47000000003</v>
      </c>
      <c r="O26" s="104">
        <v>0</v>
      </c>
      <c r="P26" s="104">
        <v>507594.44000000006</v>
      </c>
      <c r="Q26" s="104">
        <v>507594.44000000006</v>
      </c>
      <c r="R26" s="104">
        <v>312351.51</v>
      </c>
      <c r="S26" s="104">
        <v>305291.92</v>
      </c>
      <c r="T26" s="104">
        <v>0</v>
      </c>
      <c r="U26" s="104">
        <f>SUM(R26:T26)</f>
        <v>617643.42999999993</v>
      </c>
      <c r="V26" s="104">
        <v>312351.51</v>
      </c>
      <c r="W26" s="104">
        <v>305291.92</v>
      </c>
      <c r="X26" s="104">
        <v>0</v>
      </c>
      <c r="Y26" s="104">
        <f>SUM(V26:X26)</f>
        <v>617643.42999999993</v>
      </c>
      <c r="Z26" s="104">
        <v>620897.16599999997</v>
      </c>
      <c r="AA26" s="105">
        <v>620897.16599999997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3">
        <v>23</v>
      </c>
      <c r="D27" s="50">
        <v>0</v>
      </c>
      <c r="E27" s="50">
        <v>0</v>
      </c>
      <c r="F27" s="50">
        <f>SUM(C27:E27)</f>
        <v>23</v>
      </c>
      <c r="G27" s="96">
        <v>6</v>
      </c>
      <c r="H27" s="30"/>
      <c r="I27" s="96">
        <v>31077.52</v>
      </c>
      <c r="J27" s="96">
        <v>0</v>
      </c>
      <c r="K27" s="96">
        <v>31077.52</v>
      </c>
      <c r="L27" s="96">
        <v>0</v>
      </c>
      <c r="M27" s="96">
        <v>0</v>
      </c>
      <c r="N27" s="61">
        <f>SUM(K27:M27)</f>
        <v>31077.52</v>
      </c>
      <c r="O27" s="96">
        <v>0</v>
      </c>
      <c r="P27" s="96">
        <v>50961.05</v>
      </c>
      <c r="Q27" s="96">
        <v>50961.05</v>
      </c>
      <c r="R27" s="96">
        <v>1679.65</v>
      </c>
      <c r="S27" s="96">
        <v>0</v>
      </c>
      <c r="T27" s="96">
        <v>0</v>
      </c>
      <c r="U27" s="50">
        <f>SUM(R27:T27)</f>
        <v>1679.65</v>
      </c>
      <c r="V27" s="96">
        <v>1679.65</v>
      </c>
      <c r="W27" s="96">
        <v>0</v>
      </c>
      <c r="X27" s="96">
        <v>0</v>
      </c>
      <c r="Y27" s="50">
        <f>SUM(V27:X27)</f>
        <v>1679.65</v>
      </c>
      <c r="Z27" s="96">
        <v>48994.749999999993</v>
      </c>
      <c r="AA27" s="97">
        <v>48994.749999999993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1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4">
        <v>1</v>
      </c>
      <c r="D29" s="51">
        <v>0</v>
      </c>
      <c r="E29" s="51">
        <v>0</v>
      </c>
      <c r="F29" s="51">
        <f>SUM(C29:E29)</f>
        <v>1</v>
      </c>
      <c r="G29" s="13">
        <v>1</v>
      </c>
      <c r="H29" s="34">
        <v>1</v>
      </c>
      <c r="I29" s="13">
        <v>119217</v>
      </c>
      <c r="J29" s="13">
        <v>13113.869999999999</v>
      </c>
      <c r="K29" s="13">
        <v>98503.97</v>
      </c>
      <c r="L29" s="13">
        <v>0</v>
      </c>
      <c r="M29" s="13">
        <v>0</v>
      </c>
      <c r="N29" s="62">
        <f>SUM(K29:M29)</f>
        <v>98503.97</v>
      </c>
      <c r="O29" s="13">
        <v>-3594.0793150684949</v>
      </c>
      <c r="P29" s="13">
        <v>14822.229999999996</v>
      </c>
      <c r="Q29" s="13">
        <v>3548.6444931506885</v>
      </c>
      <c r="R29" s="13">
        <v>224594.36</v>
      </c>
      <c r="S29" s="13">
        <v>0</v>
      </c>
      <c r="T29" s="13">
        <v>0</v>
      </c>
      <c r="U29" s="51">
        <f>SUM(R29:T29)</f>
        <v>224594.36</v>
      </c>
      <c r="V29" s="13">
        <v>224594.36</v>
      </c>
      <c r="W29" s="13">
        <v>0</v>
      </c>
      <c r="X29" s="13">
        <v>0</v>
      </c>
      <c r="Y29" s="51">
        <f>SUM(V29:X29)</f>
        <v>224594.36</v>
      </c>
      <c r="Z29" s="13">
        <v>-36632.640000000014</v>
      </c>
      <c r="AA29" s="20">
        <v>224594.36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26.25" thickBot="1">
      <c r="A30" s="12" t="s">
        <v>46</v>
      </c>
      <c r="B30" s="25" t="s">
        <v>47</v>
      </c>
      <c r="C30" s="272">
        <f t="shared" ref="C30:AA30" si="9">SUM(C31:C32)</f>
        <v>1</v>
      </c>
      <c r="D30" s="49">
        <f t="shared" si="9"/>
        <v>0</v>
      </c>
      <c r="E30" s="49">
        <f t="shared" si="9"/>
        <v>0</v>
      </c>
      <c r="F30" s="49">
        <f>SUM(F31:F32)</f>
        <v>1</v>
      </c>
      <c r="G30" s="49">
        <f t="shared" si="9"/>
        <v>1</v>
      </c>
      <c r="H30" s="29"/>
      <c r="I30" s="49">
        <f t="shared" si="9"/>
        <v>66704.75</v>
      </c>
      <c r="J30" s="49">
        <f t="shared" si="9"/>
        <v>59608.499999999993</v>
      </c>
      <c r="K30" s="49">
        <f t="shared" si="9"/>
        <v>66704.75</v>
      </c>
      <c r="L30" s="49">
        <f t="shared" si="9"/>
        <v>0</v>
      </c>
      <c r="M30" s="49">
        <f t="shared" si="9"/>
        <v>0</v>
      </c>
      <c r="N30" s="49">
        <f t="shared" si="9"/>
        <v>66704.75</v>
      </c>
      <c r="O30" s="49">
        <f t="shared" si="9"/>
        <v>59608.499999999993</v>
      </c>
      <c r="P30" s="49">
        <f t="shared" si="9"/>
        <v>548.25821699999506</v>
      </c>
      <c r="Q30" s="49">
        <f t="shared" si="9"/>
        <v>58.325340287665313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2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1</v>
      </c>
      <c r="D32" s="110">
        <v>0</v>
      </c>
      <c r="E32" s="110">
        <v>0</v>
      </c>
      <c r="F32" s="110">
        <f>SUM(C32:E32)</f>
        <v>1</v>
      </c>
      <c r="G32" s="110">
        <v>1</v>
      </c>
      <c r="H32" s="102"/>
      <c r="I32" s="110">
        <v>66704.75</v>
      </c>
      <c r="J32" s="110">
        <v>59608.499999999993</v>
      </c>
      <c r="K32" s="110">
        <v>66704.75</v>
      </c>
      <c r="L32" s="110">
        <v>0</v>
      </c>
      <c r="M32" s="110">
        <v>0</v>
      </c>
      <c r="N32" s="38">
        <f>SUM(K32:M32)</f>
        <v>66704.75</v>
      </c>
      <c r="O32" s="110">
        <v>59608.499999999993</v>
      </c>
      <c r="P32" s="110">
        <v>548.25821699999506</v>
      </c>
      <c r="Q32" s="110">
        <v>58.325340287665313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1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-2065.11</v>
      </c>
      <c r="L33" s="88">
        <v>0</v>
      </c>
      <c r="M33" s="88">
        <v>0</v>
      </c>
      <c r="N33" s="60">
        <f>SUM(K33:M33)</f>
        <v>-2065.11</v>
      </c>
      <c r="O33" s="88">
        <v>-1236.0843013698629</v>
      </c>
      <c r="P33" s="88">
        <v>12848.47</v>
      </c>
      <c r="Q33" s="88">
        <v>5320.7610958904115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26.25" thickBot="1">
      <c r="A34" s="12" t="s">
        <v>51</v>
      </c>
      <c r="B34" s="3" t="s">
        <v>14</v>
      </c>
      <c r="C34" s="272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2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79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5">
        <v>554</v>
      </c>
      <c r="D37" s="52">
        <v>1</v>
      </c>
      <c r="E37" s="52">
        <v>0</v>
      </c>
      <c r="F37" s="52">
        <f>SUM(C37:E37)</f>
        <v>555</v>
      </c>
      <c r="G37" s="94">
        <v>104</v>
      </c>
      <c r="H37" s="32"/>
      <c r="I37" s="94">
        <v>264554.00112900004</v>
      </c>
      <c r="J37" s="94">
        <v>55635.256319999993</v>
      </c>
      <c r="K37" s="94">
        <v>263954.87</v>
      </c>
      <c r="L37" s="94">
        <v>366.18</v>
      </c>
      <c r="M37" s="94">
        <v>0</v>
      </c>
      <c r="N37" s="63">
        <f>SUM(K37:M37)</f>
        <v>264321.05</v>
      </c>
      <c r="O37" s="94">
        <v>55635.256319999993</v>
      </c>
      <c r="P37" s="94">
        <v>320832.69</v>
      </c>
      <c r="Q37" s="94">
        <v>254240.94052931509</v>
      </c>
      <c r="R37" s="94">
        <v>15928.61</v>
      </c>
      <c r="S37" s="94">
        <v>0</v>
      </c>
      <c r="T37" s="94">
        <v>0</v>
      </c>
      <c r="U37" s="52">
        <f>SUM(R37:T37)</f>
        <v>15928.61</v>
      </c>
      <c r="V37" s="94">
        <v>15928.61</v>
      </c>
      <c r="W37" s="94">
        <v>0</v>
      </c>
      <c r="X37" s="94">
        <v>0</v>
      </c>
      <c r="Y37" s="52">
        <f>SUM(V37:X37)</f>
        <v>15928.61</v>
      </c>
      <c r="Z37" s="94">
        <v>-9410.6299999999901</v>
      </c>
      <c r="AA37" s="95">
        <v>-9410.6299999999901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1">
        <v>1868</v>
      </c>
      <c r="D38" s="48">
        <v>251</v>
      </c>
      <c r="E38" s="48">
        <v>0</v>
      </c>
      <c r="F38" s="48">
        <f>SUM(C38:E38)</f>
        <v>2119</v>
      </c>
      <c r="G38" s="88">
        <v>2614</v>
      </c>
      <c r="H38" s="33"/>
      <c r="I38" s="88">
        <v>1495636.1670540012</v>
      </c>
      <c r="J38" s="88">
        <v>484672.80257599999</v>
      </c>
      <c r="K38" s="88">
        <v>1349580.7</v>
      </c>
      <c r="L38" s="88">
        <v>65622.880000000005</v>
      </c>
      <c r="M38" s="88">
        <v>0</v>
      </c>
      <c r="N38" s="60">
        <f>SUM(K38:M38)</f>
        <v>1415203.58</v>
      </c>
      <c r="O38" s="88">
        <v>484672.80257599999</v>
      </c>
      <c r="P38" s="88">
        <v>1593508.13</v>
      </c>
      <c r="Q38" s="88">
        <v>1129026.3646172199</v>
      </c>
      <c r="R38" s="88">
        <v>55104.79</v>
      </c>
      <c r="S38" s="88">
        <v>68328.17</v>
      </c>
      <c r="T38" s="88">
        <v>0</v>
      </c>
      <c r="U38" s="48">
        <f>SUM(R38:T38)</f>
        <v>123432.95999999999</v>
      </c>
      <c r="V38" s="88">
        <v>55104.79</v>
      </c>
      <c r="W38" s="88">
        <v>68328.17</v>
      </c>
      <c r="X38" s="88">
        <v>0</v>
      </c>
      <c r="Y38" s="48">
        <f>SUM(V38:X38)</f>
        <v>123432.95999999999</v>
      </c>
      <c r="Z38" s="88">
        <v>63223.219999999943</v>
      </c>
      <c r="AA38" s="89">
        <v>108529.26000000004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1">
        <v>1722</v>
      </c>
      <c r="D39" s="48">
        <v>2320</v>
      </c>
      <c r="E39" s="48">
        <v>9</v>
      </c>
      <c r="F39" s="48">
        <f>SUM(C39:E39)</f>
        <v>4051</v>
      </c>
      <c r="G39" s="88">
        <v>4414</v>
      </c>
      <c r="H39" s="33"/>
      <c r="I39" s="88">
        <v>75343.751905999437</v>
      </c>
      <c r="J39" s="88">
        <v>6979.2</v>
      </c>
      <c r="K39" s="88">
        <v>20069.849999999999</v>
      </c>
      <c r="L39" s="88">
        <v>49462.61</v>
      </c>
      <c r="M39" s="88">
        <v>20.05</v>
      </c>
      <c r="N39" s="60">
        <f>SUM(K39:M39)</f>
        <v>69552.509999999995</v>
      </c>
      <c r="O39" s="88">
        <v>6979.2</v>
      </c>
      <c r="P39" s="88">
        <v>37628.11</v>
      </c>
      <c r="Q39" s="88">
        <v>37477.699054869197</v>
      </c>
      <c r="R39" s="88">
        <v>40319.65</v>
      </c>
      <c r="S39" s="88">
        <v>33875.5</v>
      </c>
      <c r="T39" s="88">
        <v>0</v>
      </c>
      <c r="U39" s="48">
        <f>SUM(R39:T39)</f>
        <v>74195.149999999994</v>
      </c>
      <c r="V39" s="88">
        <v>40319.65</v>
      </c>
      <c r="W39" s="88">
        <v>33875.5</v>
      </c>
      <c r="X39" s="88">
        <v>0</v>
      </c>
      <c r="Y39" s="48">
        <f>SUM(V39:X39)</f>
        <v>74195.149999999994</v>
      </c>
      <c r="Z39" s="88">
        <v>70362.205999999991</v>
      </c>
      <c r="AA39" s="89">
        <v>70362.205999999991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272">
        <f t="shared" ref="C40:AA40" si="13">SUM(C41:C43)</f>
        <v>1747</v>
      </c>
      <c r="D40" s="49">
        <f t="shared" si="13"/>
        <v>2</v>
      </c>
      <c r="E40" s="49">
        <f t="shared" si="13"/>
        <v>0</v>
      </c>
      <c r="F40" s="49">
        <f>SUM(F41:F43)</f>
        <v>1749</v>
      </c>
      <c r="G40" s="49">
        <f t="shared" si="13"/>
        <v>1160</v>
      </c>
      <c r="H40" s="33"/>
      <c r="I40" s="49">
        <f t="shared" si="13"/>
        <v>1268472.2585</v>
      </c>
      <c r="J40" s="49">
        <f t="shared" si="13"/>
        <v>902994.40955078718</v>
      </c>
      <c r="K40" s="49">
        <f t="shared" si="13"/>
        <v>1261362.3499999999</v>
      </c>
      <c r="L40" s="49">
        <f t="shared" si="13"/>
        <v>1130.58</v>
      </c>
      <c r="M40" s="49">
        <f t="shared" si="13"/>
        <v>0</v>
      </c>
      <c r="N40" s="49">
        <f t="shared" si="13"/>
        <v>1262492.93</v>
      </c>
      <c r="O40" s="49">
        <f t="shared" si="13"/>
        <v>901846.46928354271</v>
      </c>
      <c r="P40" s="49">
        <f t="shared" si="13"/>
        <v>1962607.01</v>
      </c>
      <c r="Q40" s="49">
        <f t="shared" si="13"/>
        <v>662402.67965033348</v>
      </c>
      <c r="R40" s="49">
        <f t="shared" si="13"/>
        <v>6047433.5300000003</v>
      </c>
      <c r="S40" s="49">
        <f t="shared" si="13"/>
        <v>0</v>
      </c>
      <c r="T40" s="49">
        <f t="shared" si="13"/>
        <v>0</v>
      </c>
      <c r="U40" s="49">
        <f t="shared" si="13"/>
        <v>6047433.5300000003</v>
      </c>
      <c r="V40" s="49">
        <f t="shared" si="13"/>
        <v>1946882.9300000002</v>
      </c>
      <c r="W40" s="49">
        <f t="shared" si="13"/>
        <v>0</v>
      </c>
      <c r="X40" s="49">
        <f t="shared" si="13"/>
        <v>0</v>
      </c>
      <c r="Y40" s="49">
        <f t="shared" si="13"/>
        <v>1946882.9300000002</v>
      </c>
      <c r="Z40" s="49">
        <f t="shared" si="13"/>
        <v>3753520.8055999973</v>
      </c>
      <c r="AA40" s="182">
        <f t="shared" si="13"/>
        <v>-337456.24380000005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6">
        <v>4</v>
      </c>
      <c r="D41" s="53">
        <v>0</v>
      </c>
      <c r="E41" s="53">
        <v>0</v>
      </c>
      <c r="F41" s="53">
        <f>SUM(C41:E41)</f>
        <v>4</v>
      </c>
      <c r="G41" s="99">
        <v>10</v>
      </c>
      <c r="H41" s="31"/>
      <c r="I41" s="99">
        <v>82312.399999999994</v>
      </c>
      <c r="J41" s="99">
        <v>41156.199999999997</v>
      </c>
      <c r="K41" s="99">
        <v>82312.399999999994</v>
      </c>
      <c r="L41" s="99">
        <v>0</v>
      </c>
      <c r="M41" s="99">
        <v>0</v>
      </c>
      <c r="N41" s="64">
        <f>SUM(K41:M41)</f>
        <v>82312.399999999994</v>
      </c>
      <c r="O41" s="99">
        <v>41156.199999999997</v>
      </c>
      <c r="P41" s="99">
        <v>102789.18999999999</v>
      </c>
      <c r="Q41" s="99">
        <v>51394.594913591005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-4622.32</v>
      </c>
      <c r="AA41" s="100">
        <v>-2311.16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1708</v>
      </c>
      <c r="D42" s="104">
        <v>0</v>
      </c>
      <c r="E42" s="104">
        <v>0</v>
      </c>
      <c r="F42" s="104">
        <f>SUM(C42:E42)</f>
        <v>1708</v>
      </c>
      <c r="G42" s="104">
        <v>1108</v>
      </c>
      <c r="H42" s="102"/>
      <c r="I42" s="104">
        <v>1150227.0845000001</v>
      </c>
      <c r="J42" s="104">
        <v>843871.82255078724</v>
      </c>
      <c r="K42" s="104">
        <v>1144247.76</v>
      </c>
      <c r="L42" s="104">
        <v>0</v>
      </c>
      <c r="M42" s="104">
        <v>0</v>
      </c>
      <c r="N42" s="39">
        <f>SUM(K42:M42)</f>
        <v>1144247.76</v>
      </c>
      <c r="O42" s="104">
        <v>842723.88228354277</v>
      </c>
      <c r="P42" s="104">
        <v>1798172.06</v>
      </c>
      <c r="Q42" s="104">
        <v>580185.2079528895</v>
      </c>
      <c r="R42" s="104">
        <v>6047433.5300000003</v>
      </c>
      <c r="S42" s="104">
        <v>0</v>
      </c>
      <c r="T42" s="104">
        <v>0</v>
      </c>
      <c r="U42" s="104">
        <f>SUM(R42:T42)</f>
        <v>6047433.5300000003</v>
      </c>
      <c r="V42" s="104">
        <v>1946882.9300000002</v>
      </c>
      <c r="W42" s="104">
        <v>0</v>
      </c>
      <c r="X42" s="104">
        <v>0</v>
      </c>
      <c r="Y42" s="104">
        <f>SUM(V42:X42)</f>
        <v>1946882.9300000002</v>
      </c>
      <c r="Z42" s="104">
        <v>3781975.2855999973</v>
      </c>
      <c r="AA42" s="105">
        <v>-323229.00380000006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3">
        <v>35</v>
      </c>
      <c r="D43" s="50">
        <v>2</v>
      </c>
      <c r="E43" s="50">
        <v>0</v>
      </c>
      <c r="F43" s="50">
        <f>SUM(C43:E43)</f>
        <v>37</v>
      </c>
      <c r="G43" s="96">
        <v>42</v>
      </c>
      <c r="H43" s="30"/>
      <c r="I43" s="96">
        <v>35932.774000000005</v>
      </c>
      <c r="J43" s="96">
        <v>17966.387000000002</v>
      </c>
      <c r="K43" s="96">
        <v>34802.19</v>
      </c>
      <c r="L43" s="96">
        <v>1130.58</v>
      </c>
      <c r="M43" s="96">
        <v>0</v>
      </c>
      <c r="N43" s="61">
        <f>SUM(K43:M43)</f>
        <v>35932.770000000004</v>
      </c>
      <c r="O43" s="96">
        <v>17966.387000000002</v>
      </c>
      <c r="P43" s="96">
        <v>61645.760000000002</v>
      </c>
      <c r="Q43" s="96">
        <v>30822.876783852895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-23832.16</v>
      </c>
      <c r="AA43" s="97">
        <v>-11916.08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1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-2070.5747840000004</v>
      </c>
      <c r="AA44" s="89">
        <v>-2070.5747840000004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26.25" thickBot="1">
      <c r="A45" s="12" t="s">
        <v>63</v>
      </c>
      <c r="B45" s="3" t="s">
        <v>64</v>
      </c>
      <c r="C45" s="272">
        <f t="shared" ref="C45:AA45" si="15">SUM(C46:C48)</f>
        <v>2487</v>
      </c>
      <c r="D45" s="49">
        <f t="shared" si="15"/>
        <v>149</v>
      </c>
      <c r="E45" s="49">
        <f t="shared" si="15"/>
        <v>216</v>
      </c>
      <c r="F45" s="49">
        <f>SUM(F46:F48)</f>
        <v>2852</v>
      </c>
      <c r="G45" s="49">
        <f t="shared" si="15"/>
        <v>3343</v>
      </c>
      <c r="H45" s="33"/>
      <c r="I45" s="49">
        <f t="shared" si="15"/>
        <v>755067.44264699984</v>
      </c>
      <c r="J45" s="49">
        <f t="shared" si="15"/>
        <v>123185.555528</v>
      </c>
      <c r="K45" s="49">
        <f t="shared" si="15"/>
        <v>710694.13</v>
      </c>
      <c r="L45" s="49">
        <f t="shared" si="15"/>
        <v>20702.059999999998</v>
      </c>
      <c r="M45" s="49">
        <f t="shared" si="15"/>
        <v>7645.01</v>
      </c>
      <c r="N45" s="49">
        <f t="shared" si="15"/>
        <v>739041.2</v>
      </c>
      <c r="O45" s="49">
        <f t="shared" si="15"/>
        <v>123185.555528</v>
      </c>
      <c r="P45" s="49">
        <f t="shared" si="15"/>
        <v>881212.54</v>
      </c>
      <c r="Q45" s="49">
        <f t="shared" si="15"/>
        <v>771755.11726314458</v>
      </c>
      <c r="R45" s="49">
        <f t="shared" si="15"/>
        <v>18500</v>
      </c>
      <c r="S45" s="49">
        <f t="shared" si="15"/>
        <v>0</v>
      </c>
      <c r="T45" s="49">
        <f t="shared" si="15"/>
        <v>0</v>
      </c>
      <c r="U45" s="49">
        <f t="shared" si="15"/>
        <v>18500</v>
      </c>
      <c r="V45" s="49">
        <f t="shared" si="15"/>
        <v>18500</v>
      </c>
      <c r="W45" s="49">
        <f t="shared" si="15"/>
        <v>0</v>
      </c>
      <c r="X45" s="49">
        <f t="shared" si="15"/>
        <v>0</v>
      </c>
      <c r="Y45" s="49">
        <f t="shared" si="15"/>
        <v>18500</v>
      </c>
      <c r="Z45" s="49">
        <f t="shared" si="15"/>
        <v>-1301.7602560000014</v>
      </c>
      <c r="AA45" s="182">
        <f t="shared" si="15"/>
        <v>-1301.7602560000014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2301</v>
      </c>
      <c r="D46" s="107">
        <v>42</v>
      </c>
      <c r="E46" s="107">
        <v>216</v>
      </c>
      <c r="F46" s="107">
        <f>SUM(C46:E46)</f>
        <v>2559</v>
      </c>
      <c r="G46" s="107">
        <v>3091</v>
      </c>
      <c r="H46" s="31"/>
      <c r="I46" s="107">
        <v>363743.84529999999</v>
      </c>
      <c r="J46" s="107">
        <v>82651.658783999999</v>
      </c>
      <c r="K46" s="107">
        <v>329485.58</v>
      </c>
      <c r="L46" s="107">
        <v>12172.32</v>
      </c>
      <c r="M46" s="107">
        <v>7645.01</v>
      </c>
      <c r="N46" s="40">
        <f>SUM(K46:M46)</f>
        <v>349302.91000000003</v>
      </c>
      <c r="O46" s="107">
        <v>82651.658783999999</v>
      </c>
      <c r="P46" s="107">
        <v>329674.53000000003</v>
      </c>
      <c r="Q46" s="107">
        <v>239713.16261305835</v>
      </c>
      <c r="R46" s="107">
        <v>9000</v>
      </c>
      <c r="S46" s="107">
        <v>0</v>
      </c>
      <c r="T46" s="107">
        <v>0</v>
      </c>
      <c r="U46" s="107">
        <f>SUM(R46:T46)</f>
        <v>9000</v>
      </c>
      <c r="V46" s="107">
        <v>9000</v>
      </c>
      <c r="W46" s="107">
        <v>0</v>
      </c>
      <c r="X46" s="107">
        <v>0</v>
      </c>
      <c r="Y46" s="107">
        <f>SUM(V46:X46)</f>
        <v>9000</v>
      </c>
      <c r="Z46" s="107">
        <v>9450</v>
      </c>
      <c r="AA46" s="108">
        <v>9450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8</v>
      </c>
      <c r="D47" s="42">
        <v>0</v>
      </c>
      <c r="E47" s="42">
        <v>0</v>
      </c>
      <c r="F47" s="42">
        <f>SUM(C47:E47)</f>
        <v>8</v>
      </c>
      <c r="G47" s="73">
        <v>7</v>
      </c>
      <c r="H47" s="102"/>
      <c r="I47" s="73">
        <v>3440</v>
      </c>
      <c r="J47" s="73">
        <v>0</v>
      </c>
      <c r="K47" s="73">
        <v>3078.36</v>
      </c>
      <c r="L47" s="73">
        <v>0</v>
      </c>
      <c r="M47" s="73">
        <v>0</v>
      </c>
      <c r="N47" s="55">
        <f>SUM(K47:M47)</f>
        <v>3078.36</v>
      </c>
      <c r="O47" s="73">
        <v>0</v>
      </c>
      <c r="P47" s="73">
        <v>2324.16</v>
      </c>
      <c r="Q47" s="73">
        <v>2324.16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3">
        <v>178</v>
      </c>
      <c r="D48" s="50">
        <v>107</v>
      </c>
      <c r="E48" s="50">
        <v>0</v>
      </c>
      <c r="F48" s="50">
        <f>SUM(C48:E48)</f>
        <v>285</v>
      </c>
      <c r="G48" s="96">
        <v>245</v>
      </c>
      <c r="H48" s="102"/>
      <c r="I48" s="96">
        <v>387883.59734699992</v>
      </c>
      <c r="J48" s="96">
        <v>40533.896744000005</v>
      </c>
      <c r="K48" s="96">
        <v>378130.19</v>
      </c>
      <c r="L48" s="96">
        <v>8529.74</v>
      </c>
      <c r="M48" s="96">
        <v>0</v>
      </c>
      <c r="N48" s="61">
        <f>SUM(K48:M48)</f>
        <v>386659.93</v>
      </c>
      <c r="O48" s="96">
        <v>40533.896744000005</v>
      </c>
      <c r="P48" s="96">
        <v>549213.85</v>
      </c>
      <c r="Q48" s="96">
        <v>529717.7946500862</v>
      </c>
      <c r="R48" s="96">
        <v>9500</v>
      </c>
      <c r="S48" s="96">
        <v>0</v>
      </c>
      <c r="T48" s="96">
        <v>0</v>
      </c>
      <c r="U48" s="50">
        <f>SUM(R48:T48)</f>
        <v>9500</v>
      </c>
      <c r="V48" s="96">
        <v>9500</v>
      </c>
      <c r="W48" s="96">
        <v>0</v>
      </c>
      <c r="X48" s="96">
        <v>0</v>
      </c>
      <c r="Y48" s="50">
        <f>SUM(V48:X48)</f>
        <v>9500</v>
      </c>
      <c r="Z48" s="96">
        <v>-10751.760256000001</v>
      </c>
      <c r="AA48" s="97">
        <v>-10751.760256000001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5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37" t="s">
        <v>69</v>
      </c>
      <c r="B50" s="238"/>
      <c r="C50" s="37">
        <f>C11+C16+C17+C20+C21+C24+C28+C29+C30+C33+C34+C37+C38+C39+C40+C44+C45+C49</f>
        <v>156432</v>
      </c>
      <c r="D50" s="14">
        <f>D11+D16+D17+D20+D21+D24+D28+D29+D30+D33+D34+D37+D38+D39+D40+D44+D45+D49</f>
        <v>673049</v>
      </c>
      <c r="E50" s="14">
        <f>E11+E16+E17+E20+E21+E24+E28+E29+E30+E33+E34+E37+E38+E39+E40+E44+E45+E49</f>
        <v>26439</v>
      </c>
      <c r="F50" s="14">
        <f>F11+F16+F17+F20+F21+F24+F28+F29+F30+F33+F34+F37+F38+F39+F40+F44+F45+F49</f>
        <v>855920</v>
      </c>
      <c r="G50" s="14">
        <f>G11+G16+G17+G20+G21+G24+G28+G29+G30+G33+G34+G37+G38+G39+G40+G44+G45+G49</f>
        <v>265695</v>
      </c>
      <c r="H50" s="14">
        <f t="shared" ref="H50:AL50" si="17">H11+H16+H17+H20+H21+H24+H28+H29+H30+H33+H34+H37+H38+H39+H40+H44+H45+H49</f>
        <v>667584</v>
      </c>
      <c r="I50" s="14">
        <f t="shared" si="17"/>
        <v>63765971.850046687</v>
      </c>
      <c r="J50" s="14">
        <f t="shared" si="17"/>
        <v>2205635.4804504346</v>
      </c>
      <c r="K50" s="14">
        <f t="shared" si="17"/>
        <v>38609211.315555558</v>
      </c>
      <c r="L50" s="14">
        <f t="shared" si="17"/>
        <v>8329004.5922222231</v>
      </c>
      <c r="M50" s="14">
        <f t="shared" si="17"/>
        <v>6775321.5099999998</v>
      </c>
      <c r="N50" s="14">
        <f t="shared" si="17"/>
        <v>53713537.417777769</v>
      </c>
      <c r="O50" s="14">
        <f t="shared" si="17"/>
        <v>2064693.1586184087</v>
      </c>
      <c r="P50" s="14">
        <f t="shared" si="17"/>
        <v>47585345.670690127</v>
      </c>
      <c r="Q50" s="14">
        <f t="shared" si="17"/>
        <v>45136186.78304226</v>
      </c>
      <c r="R50" s="14">
        <f t="shared" si="17"/>
        <v>29806473.991666663</v>
      </c>
      <c r="S50" s="14">
        <f t="shared" si="17"/>
        <v>3902313.8725163401</v>
      </c>
      <c r="T50" s="14">
        <f t="shared" si="17"/>
        <v>5081780.28</v>
      </c>
      <c r="U50" s="14">
        <f>U11+U16+U17+U20+U21+U24+U28+U29+U30+U33+U34+U37+U38+U39+U40+U44+U45+U49</f>
        <v>38790568.144183002</v>
      </c>
      <c r="V50" s="14">
        <f t="shared" si="17"/>
        <v>25610936.782666657</v>
      </c>
      <c r="W50" s="14">
        <f t="shared" si="17"/>
        <v>3902313.8725163401</v>
      </c>
      <c r="X50" s="14">
        <f t="shared" si="17"/>
        <v>5081780.28</v>
      </c>
      <c r="Y50" s="14">
        <f t="shared" si="17"/>
        <v>34595030.935183004</v>
      </c>
      <c r="Z50" s="14">
        <f t="shared" si="17"/>
        <v>36543255.310510367</v>
      </c>
      <c r="AA50" s="15">
        <f t="shared" si="17"/>
        <v>32633734.901110381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2022-11-01T09:58:01Z</dcterms:modified>
</cp:coreProperties>
</file>